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tabRatio="900" activeTab="0"/>
  </bookViews>
  <sheets>
    <sheet name="Расчет Датчиков" sheetId="1" r:id="rId1"/>
    <sheet name="TAC-Ntc" sheetId="2" r:id="rId2"/>
    <sheet name="PTC1000" sheetId="3" r:id="rId3"/>
    <sheet name="PTC2000" sheetId="4" r:id="rId4"/>
    <sheet name="ESF524001" sheetId="5" r:id="rId5"/>
    <sheet name="TFF524002" sheetId="6" r:id="rId6"/>
    <sheet name="Pt1000" sheetId="7" r:id="rId7"/>
    <sheet name="Pt100" sheetId="8" r:id="rId8"/>
    <sheet name="Ni1000" sheetId="9" r:id="rId9"/>
    <sheet name="Ni1000L&amp;S" sheetId="10" r:id="rId10"/>
    <sheet name="NTC2" sheetId="11" r:id="rId11"/>
    <sheet name="NTC10" sheetId="12" r:id="rId12"/>
    <sheet name="NTC20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vasiliyma</author>
  </authors>
  <commentList>
    <comment ref="A18" authorId="0">
      <text>
        <r>
          <rPr>
            <b/>
            <sz val="8"/>
            <rFont val="Tahoma"/>
            <family val="2"/>
          </rPr>
          <t>Указать измеряемую температуру</t>
        </r>
      </text>
    </comment>
    <comment ref="A24" authorId="0">
      <text>
        <r>
          <rPr>
            <b/>
            <sz val="8"/>
            <rFont val="Tahoma"/>
            <family val="2"/>
          </rPr>
          <t>Указать сопротивление датчика</t>
        </r>
      </text>
    </comment>
  </commentList>
</comments>
</file>

<file path=xl/sharedStrings.xml><?xml version="1.0" encoding="utf-8"?>
<sst xmlns="http://schemas.openxmlformats.org/spreadsheetml/2006/main" count="181" uniqueCount="88">
  <si>
    <t>-----&gt;</t>
  </si>
  <si>
    <t>°C</t>
  </si>
  <si>
    <t>W</t>
  </si>
  <si>
    <t>Temp:</t>
  </si>
  <si>
    <t>Res:</t>
  </si>
  <si>
    <t>Calc.res</t>
  </si>
  <si>
    <t>Calc.temp</t>
  </si>
  <si>
    <t>NTC</t>
  </si>
  <si>
    <t>Eberle</t>
  </si>
  <si>
    <t>ESF524001</t>
  </si>
  <si>
    <t>TFF524002</t>
  </si>
  <si>
    <t>PT100</t>
  </si>
  <si>
    <t>PT1000</t>
  </si>
  <si>
    <t>Produal</t>
  </si>
  <si>
    <r>
      <t>*)</t>
    </r>
    <r>
      <rPr>
        <b/>
        <sz val="10"/>
        <rFont val="Arial"/>
        <family val="2"/>
      </rPr>
      <t xml:space="preserve"> WITH PARALLEL </t>
    </r>
  </si>
  <si>
    <r>
      <t>W</t>
    </r>
    <r>
      <rPr>
        <b/>
        <sz val="12"/>
        <color indexed="10"/>
        <rFont val="Symbol"/>
        <family val="1"/>
      </rPr>
      <t xml:space="preserve"> *)</t>
    </r>
  </si>
  <si>
    <r>
      <t>°C</t>
    </r>
    <r>
      <rPr>
        <b/>
        <sz val="12"/>
        <color indexed="10"/>
        <rFont val="Arial"/>
        <family val="2"/>
      </rPr>
      <t xml:space="preserve"> *)</t>
    </r>
  </si>
  <si>
    <t>[4] Technical data, TFF524002 TEMPERATURE AND WATER DETECTOR,GROUND (EBERLE)</t>
  </si>
  <si>
    <t>[3] Technical data, ESF524001 ICE AND SNOW DETECTOR,GROUND  (EBERLE)</t>
  </si>
  <si>
    <t>TACNTC (Negative coefficient)</t>
  </si>
  <si>
    <t>ESF524001 (Negative coefficient)</t>
  </si>
  <si>
    <t>TFF524002 (Negative coefficient)</t>
  </si>
  <si>
    <t>PT100 (Positive coefficient)</t>
  </si>
  <si>
    <t>PT1000 (Positive coefficient)</t>
  </si>
  <si>
    <t>Ni1000</t>
  </si>
  <si>
    <t>Ni1000 (Positive coefficient)</t>
  </si>
  <si>
    <t>[5] IEC751, Pt100, Pt1000 resistance values</t>
  </si>
  <si>
    <t>PTC1000 (Positive coefficient)</t>
  </si>
  <si>
    <t>PTC1000</t>
  </si>
  <si>
    <t>Ni1000-SIEMENS (Positive coefficient)</t>
  </si>
  <si>
    <t>PTC2000 (Positive coefficient)</t>
  </si>
  <si>
    <t>SIIRRETTY</t>
  </si>
  <si>
    <t>RESISTANCE VALUES</t>
  </si>
  <si>
    <t>ARE WITH PARALLEL</t>
  </si>
  <si>
    <t xml:space="preserve">    |</t>
  </si>
  <si>
    <t>RESISTOR !!!!!!</t>
  </si>
  <si>
    <t>SUPPORT</t>
  </si>
  <si>
    <t>kalle.pinomaki@tacfinland.fi</t>
  </si>
  <si>
    <t>[2] Technical data on various resistance sensors (PRODUAL OY)</t>
  </si>
  <si>
    <t>Set value at 1E100 to get NTC values without R parallel</t>
  </si>
  <si>
    <t>If sensor is connected to Xenta, resistor is necessary !</t>
  </si>
  <si>
    <t>REFERENCES:</t>
  </si>
  <si>
    <t>Siemens</t>
  </si>
  <si>
    <t>Lonix</t>
  </si>
  <si>
    <t>Johnson</t>
  </si>
  <si>
    <t>Saia</t>
  </si>
  <si>
    <t>Danfoss</t>
  </si>
  <si>
    <t>PTC2000</t>
  </si>
  <si>
    <t>NTC2</t>
  </si>
  <si>
    <t>NTC10</t>
  </si>
  <si>
    <t>Trend</t>
  </si>
  <si>
    <t>Computec</t>
  </si>
  <si>
    <t>Atmostech</t>
  </si>
  <si>
    <t>Satchwell</t>
  </si>
  <si>
    <t>Honeywell</t>
  </si>
  <si>
    <t>Sauter</t>
  </si>
  <si>
    <t>TAC</t>
  </si>
  <si>
    <t>NTC20</t>
  </si>
  <si>
    <t>NTC2 (Negative temperature coefficient)</t>
  </si>
  <si>
    <t>NTC10 (Negative temperature coefficient)</t>
  </si>
  <si>
    <t>NTC20 (Negative temperature coefficient)</t>
  </si>
  <si>
    <t>OHM RESISTOR (IDEAL PRESET VALUE = 82000)</t>
  </si>
  <si>
    <t>If you want sensor type added or have some comments, please mail me.</t>
  </si>
  <si>
    <t>[1] "Resistanstabell för termistor" (TAC AB)</t>
  </si>
  <si>
    <t>Таблица пересчета температуры и сопротивления датчиков температуры.</t>
  </si>
  <si>
    <t>Производитель</t>
  </si>
  <si>
    <t>Температура</t>
  </si>
  <si>
    <t>Сопротивление</t>
  </si>
  <si>
    <t>Рассчитать</t>
  </si>
  <si>
    <t>Температуру</t>
  </si>
  <si>
    <t>По температуре</t>
  </si>
  <si>
    <t>По сопротивлению</t>
  </si>
  <si>
    <t>Внимание:</t>
  </si>
  <si>
    <t>* НЕ ИЗМЕНЯТЬ ЗНАЧЕНИЯ В ТАБЛИЦАХ ХАРАКТЕРИСТИК ДАТЧИКОВ!!!</t>
  </si>
  <si>
    <t>* Больше число точек в кривой соответствия в приложении контроллера, приводит к более точному вычисленному значению температуры.</t>
  </si>
  <si>
    <t>* Заметьте, что Pt100 не может быть напрямую подключена к Xentа контроллеру.</t>
  </si>
  <si>
    <t>Также, обратите внимание, что Pt/Ni 1000 дает плохую точность, около ±10°С.</t>
  </si>
  <si>
    <t>По отношению с ТАС NTC, эти датчики имеют значительно меньший температурный коэффициент (ТК).</t>
  </si>
  <si>
    <t>В общем случае, чем больше ТК датчика, тем точнее измерение температуры.</t>
  </si>
  <si>
    <t xml:space="preserve">* При подключении датчиков NTC2, NTC10, или NTC20 к Xenta - полная температурный диапазон не может быть использован, из-за значительно </t>
  </si>
  <si>
    <t>более высокого ТК датчиков ТАС NTC.</t>
  </si>
  <si>
    <t>Примерно максимальные диапазоны:</t>
  </si>
  <si>
    <t xml:space="preserve">NTC2/XENTA=-30..+100 </t>
  </si>
  <si>
    <t xml:space="preserve">NTC10/XENTA=-5..+150 </t>
  </si>
  <si>
    <t>NTC20/Xenta=+10..+150</t>
  </si>
  <si>
    <t>Необходимо расширить диапазон с помощью параллельного и последовательного резисторов, но это добавляет ненужную сложность.</t>
  </si>
  <si>
    <t>* Значения, вычислемые с помощью температурной кривой датчика представлены в соответствующих таблицах.</t>
  </si>
  <si>
    <t>Линейная интерполяция пары точек кривой добавляют некоторую ошибку, которая на практике является незначительной.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</si>
</sst>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0.0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Symbol"/>
      <family val="1"/>
    </font>
    <font>
      <b/>
      <sz val="10"/>
      <name val="Arial"/>
      <family val="2"/>
    </font>
    <font>
      <b/>
      <sz val="15"/>
      <name val="Symbol"/>
      <family val="1"/>
    </font>
    <font>
      <sz val="15"/>
      <name val="Arial"/>
      <family val="2"/>
    </font>
    <font>
      <b/>
      <sz val="12"/>
      <color indexed="8"/>
      <name val="Arial"/>
      <family val="2"/>
    </font>
    <font>
      <b/>
      <i/>
      <sz val="15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Symbol"/>
      <family val="1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0" fillId="33" borderId="19" xfId="0" applyNumberFormat="1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14" fillId="33" borderId="21" xfId="0" applyNumberFormat="1" applyFont="1" applyFill="1" applyBorder="1" applyAlignment="1" applyProtection="1">
      <alignment horizontal="left" indent="1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22" xfId="0" applyNumberFormat="1" applyFill="1" applyBorder="1" applyAlignment="1" applyProtection="1">
      <alignment/>
      <protection/>
    </xf>
    <xf numFmtId="2" fontId="0" fillId="33" borderId="23" xfId="0" applyNumberFormat="1" applyFill="1" applyBorder="1" applyAlignment="1" applyProtection="1">
      <alignment/>
      <protection/>
    </xf>
    <xf numFmtId="2" fontId="0" fillId="33" borderId="1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4" fillId="34" borderId="25" xfId="0" applyNumberFormat="1" applyFont="1" applyFill="1" applyBorder="1" applyAlignment="1" applyProtection="1">
      <alignment horizontal="center"/>
      <protection/>
    </xf>
    <xf numFmtId="2" fontId="4" fillId="34" borderId="26" xfId="0" applyNumberFormat="1" applyFont="1" applyFill="1" applyBorder="1" applyAlignment="1" applyProtection="1">
      <alignment horizontal="center"/>
      <protection/>
    </xf>
    <xf numFmtId="2" fontId="4" fillId="34" borderId="27" xfId="0" applyNumberFormat="1" applyFont="1" applyFill="1" applyBorder="1" applyAlignment="1" applyProtection="1">
      <alignment horizontal="center"/>
      <protection/>
    </xf>
    <xf numFmtId="2" fontId="4" fillId="34" borderId="21" xfId="0" applyNumberFormat="1" applyFont="1" applyFill="1" applyBorder="1" applyAlignment="1" applyProtection="1">
      <alignment horizontal="left" indent="1"/>
      <protection/>
    </xf>
    <xf numFmtId="2" fontId="0" fillId="34" borderId="0" xfId="0" applyNumberFormat="1" applyFill="1" applyBorder="1" applyAlignment="1" applyProtection="1">
      <alignment/>
      <protection/>
    </xf>
    <xf numFmtId="2" fontId="4" fillId="34" borderId="28" xfId="0" applyNumberFormat="1" applyFont="1" applyFill="1" applyBorder="1" applyAlignment="1" applyProtection="1">
      <alignment horizontal="center"/>
      <protection/>
    </xf>
    <xf numFmtId="2" fontId="4" fillId="34" borderId="29" xfId="0" applyNumberFormat="1" applyFont="1" applyFill="1" applyBorder="1" applyAlignment="1" applyProtection="1">
      <alignment horizontal="center"/>
      <protection/>
    </xf>
    <xf numFmtId="2" fontId="4" fillId="34" borderId="3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8" fillId="34" borderId="31" xfId="0" applyNumberFormat="1" applyFont="1" applyFill="1" applyBorder="1" applyAlignment="1" applyProtection="1">
      <alignment horizontal="center"/>
      <protection/>
    </xf>
    <xf numFmtId="0" fontId="3" fillId="34" borderId="32" xfId="0" applyFont="1" applyFill="1" applyBorder="1" applyAlignment="1" applyProtection="1">
      <alignment horizontal="center"/>
      <protection/>
    </xf>
    <xf numFmtId="0" fontId="3" fillId="34" borderId="33" xfId="0" applyFont="1" applyFill="1" applyBorder="1" applyAlignment="1" applyProtection="1">
      <alignment horizontal="center"/>
      <protection/>
    </xf>
    <xf numFmtId="0" fontId="3" fillId="34" borderId="34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31" xfId="0" applyFont="1" applyFill="1" applyBorder="1" applyAlignment="1" applyProtection="1">
      <alignment horizontal="center"/>
      <protection/>
    </xf>
    <xf numFmtId="2" fontId="0" fillId="34" borderId="35" xfId="0" applyNumberFormat="1" applyFont="1" applyFill="1" applyBorder="1" applyAlignment="1" applyProtection="1" quotePrefix="1">
      <alignment/>
      <protection/>
    </xf>
    <xf numFmtId="2" fontId="7" fillId="34" borderId="32" xfId="0" applyNumberFormat="1" applyFont="1" applyFill="1" applyBorder="1" applyAlignment="1" applyProtection="1">
      <alignment horizontal="center"/>
      <protection/>
    </xf>
    <xf numFmtId="2" fontId="7" fillId="34" borderId="33" xfId="0" applyNumberFormat="1" applyFont="1" applyFill="1" applyBorder="1" applyAlignment="1" applyProtection="1">
      <alignment horizontal="center"/>
      <protection/>
    </xf>
    <xf numFmtId="2" fontId="7" fillId="34" borderId="34" xfId="0" applyNumberFormat="1" applyFont="1" applyFill="1" applyBorder="1" applyAlignment="1" applyProtection="1">
      <alignment horizontal="center"/>
      <protection/>
    </xf>
    <xf numFmtId="2" fontId="0" fillId="34" borderId="21" xfId="0" applyNumberFormat="1" applyFill="1" applyBorder="1" applyAlignment="1" applyProtection="1">
      <alignment/>
      <protection/>
    </xf>
    <xf numFmtId="176" fontId="2" fillId="34" borderId="0" xfId="0" applyNumberFormat="1" applyFont="1" applyFill="1" applyBorder="1" applyAlignment="1" applyProtection="1">
      <alignment horizontal="center" vertical="center"/>
      <protection/>
    </xf>
    <xf numFmtId="2" fontId="0" fillId="34" borderId="22" xfId="0" applyNumberFormat="1" applyFill="1" applyBorder="1" applyAlignment="1" applyProtection="1">
      <alignment/>
      <protection/>
    </xf>
    <xf numFmtId="2" fontId="4" fillId="34" borderId="21" xfId="0" applyNumberFormat="1" applyFont="1" applyFill="1" applyBorder="1" applyAlignment="1" applyProtection="1">
      <alignment/>
      <protection/>
    </xf>
    <xf numFmtId="176" fontId="9" fillId="34" borderId="0" xfId="0" applyNumberFormat="1" applyFont="1" applyFill="1" applyBorder="1" applyAlignment="1" applyProtection="1">
      <alignment horizontal="right" vertical="center"/>
      <protection/>
    </xf>
    <xf numFmtId="176" fontId="2" fillId="34" borderId="0" xfId="0" applyNumberFormat="1" applyFont="1" applyFill="1" applyBorder="1" applyAlignment="1" applyProtection="1">
      <alignment horizontal="left" vertical="center"/>
      <protection/>
    </xf>
    <xf numFmtId="176" fontId="2" fillId="34" borderId="22" xfId="0" applyNumberFormat="1" applyFont="1" applyFill="1" applyBorder="1" applyAlignment="1" applyProtection="1">
      <alignment horizontal="center" vertical="center"/>
      <protection/>
    </xf>
    <xf numFmtId="2" fontId="4" fillId="34" borderId="0" xfId="0" applyNumberFormat="1" applyFont="1" applyFill="1" applyBorder="1" applyAlignment="1" applyProtection="1">
      <alignment horizontal="left" indent="2"/>
      <protection/>
    </xf>
    <xf numFmtId="2" fontId="0" fillId="34" borderId="23" xfId="0" applyNumberFormat="1" applyFill="1" applyBorder="1" applyAlignment="1" applyProtection="1">
      <alignment/>
      <protection/>
    </xf>
    <xf numFmtId="2" fontId="0" fillId="34" borderId="11" xfId="0" applyNumberFormat="1" applyFill="1" applyBorder="1" applyAlignment="1" applyProtection="1">
      <alignment/>
      <protection/>
    </xf>
    <xf numFmtId="2" fontId="0" fillId="34" borderId="24" xfId="0" applyNumberFormat="1" applyFill="1" applyBorder="1" applyAlignment="1" applyProtection="1">
      <alignment/>
      <protection/>
    </xf>
    <xf numFmtId="2" fontId="0" fillId="0" borderId="36" xfId="0" applyNumberFormat="1" applyFill="1" applyBorder="1" applyAlignment="1" applyProtection="1">
      <alignment/>
      <protection/>
    </xf>
    <xf numFmtId="2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 horizontal="center"/>
      <protection/>
    </xf>
    <xf numFmtId="2" fontId="13" fillId="0" borderId="0" xfId="0" applyNumberFormat="1" applyFont="1" applyAlignment="1" applyProtection="1">
      <alignment horizontal="left" indent="1"/>
      <protection/>
    </xf>
    <xf numFmtId="2" fontId="4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left" indent="1"/>
      <protection/>
    </xf>
    <xf numFmtId="2" fontId="0" fillId="0" borderId="0" xfId="0" applyNumberFormat="1" applyFont="1" applyAlignment="1" applyProtection="1">
      <alignment horizontal="left" indent="1"/>
      <protection/>
    </xf>
    <xf numFmtId="2" fontId="12" fillId="0" borderId="0" xfId="42" applyNumberFormat="1" applyAlignment="1" applyProtection="1">
      <alignment horizontal="left" indent="1"/>
      <protection/>
    </xf>
    <xf numFmtId="2" fontId="0" fillId="34" borderId="19" xfId="0" applyNumberFormat="1" applyFill="1" applyBorder="1" applyAlignment="1" applyProtection="1">
      <alignment/>
      <protection/>
    </xf>
    <xf numFmtId="2" fontId="0" fillId="34" borderId="37" xfId="0" applyNumberFormat="1" applyFill="1" applyBorder="1" applyAlignment="1" applyProtection="1">
      <alignment/>
      <protection/>
    </xf>
    <xf numFmtId="2" fontId="0" fillId="34" borderId="38" xfId="0" applyNumberFormat="1" applyFill="1" applyBorder="1" applyAlignment="1" applyProtection="1">
      <alignment/>
      <protection/>
    </xf>
    <xf numFmtId="2" fontId="1" fillId="34" borderId="39" xfId="0" applyNumberFormat="1" applyFont="1" applyFill="1" applyBorder="1" applyAlignment="1" applyProtection="1" quotePrefix="1">
      <alignment/>
      <protection/>
    </xf>
    <xf numFmtId="2" fontId="4" fillId="35" borderId="40" xfId="0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2" fontId="2" fillId="35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2" fontId="4" fillId="35" borderId="44" xfId="0" applyNumberFormat="1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2" fontId="2" fillId="35" borderId="46" xfId="0" applyNumberFormat="1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2" fontId="4" fillId="35" borderId="48" xfId="0" applyNumberFormat="1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2" fontId="2" fillId="35" borderId="18" xfId="0" applyNumberFormat="1" applyFont="1" applyFill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2" fontId="4" fillId="35" borderId="49" xfId="0" applyNumberFormat="1" applyFont="1" applyFill="1" applyBorder="1" applyAlignment="1" applyProtection="1">
      <alignment horizontal="center" vertical="center"/>
      <protection/>
    </xf>
    <xf numFmtId="2" fontId="2" fillId="35" borderId="50" xfId="0" applyNumberFormat="1" applyFont="1" applyFill="1" applyBorder="1" applyAlignment="1" applyProtection="1">
      <alignment horizontal="center" vertical="center"/>
      <protection/>
    </xf>
    <xf numFmtId="2" fontId="6" fillId="0" borderId="51" xfId="0" applyNumberFormat="1" applyFont="1" applyFill="1" applyBorder="1" applyAlignment="1" applyProtection="1">
      <alignment horizontal="center" vertical="center"/>
      <protection locked="0"/>
    </xf>
    <xf numFmtId="2" fontId="6" fillId="0" borderId="52" xfId="0" applyNumberFormat="1" applyFont="1" applyFill="1" applyBorder="1" applyAlignment="1" applyProtection="1">
      <alignment horizontal="center" vertical="center"/>
      <protection locked="0"/>
    </xf>
    <xf numFmtId="2" fontId="6" fillId="0" borderId="53" xfId="0" applyNumberFormat="1" applyFont="1" applyFill="1" applyBorder="1" applyAlignment="1" applyProtection="1">
      <alignment horizontal="center" vertical="center"/>
      <protection locked="0"/>
    </xf>
    <xf numFmtId="2" fontId="6" fillId="0" borderId="54" xfId="0" applyNumberFormat="1" applyFont="1" applyFill="1" applyBorder="1" applyAlignment="1" applyProtection="1">
      <alignment horizontal="center" vertical="center"/>
      <protection locked="0"/>
    </xf>
    <xf numFmtId="2" fontId="6" fillId="0" borderId="55" xfId="0" applyNumberFormat="1" applyFont="1" applyBorder="1" applyAlignment="1" applyProtection="1">
      <alignment horizontal="center" vertical="center"/>
      <protection locked="0"/>
    </xf>
    <xf numFmtId="2" fontId="0" fillId="0" borderId="56" xfId="0" applyNumberFormat="1" applyBorder="1" applyAlignment="1" applyProtection="1">
      <alignment horizontal="center" vertical="center"/>
      <protection locked="0"/>
    </xf>
    <xf numFmtId="2" fontId="0" fillId="0" borderId="23" xfId="0" applyNumberForma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wrapText="1"/>
      <protection/>
    </xf>
    <xf numFmtId="2" fontId="0" fillId="34" borderId="37" xfId="0" applyNumberFormat="1" applyFill="1" applyBorder="1" applyAlignment="1" applyProtection="1">
      <alignment horizontal="right"/>
      <protection/>
    </xf>
    <xf numFmtId="2" fontId="0" fillId="34" borderId="38" xfId="0" applyNumberFormat="1" applyFill="1" applyBorder="1" applyAlignment="1" applyProtection="1">
      <alignment/>
      <protection/>
    </xf>
    <xf numFmtId="2" fontId="0" fillId="34" borderId="57" xfId="0" applyNumberForma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2" fontId="0" fillId="34" borderId="11" xfId="0" applyNumberFormat="1" applyFont="1" applyFill="1" applyBorder="1" applyAlignment="1" applyProtection="1">
      <alignment/>
      <protection/>
    </xf>
    <xf numFmtId="2" fontId="0" fillId="34" borderId="58" xfId="0" applyNumberFormat="1" applyFill="1" applyBorder="1" applyAlignment="1" applyProtection="1">
      <alignment horizontal="center"/>
      <protection/>
    </xf>
    <xf numFmtId="2" fontId="0" fillId="34" borderId="59" xfId="0" applyNumberFormat="1" applyFill="1" applyBorder="1" applyAlignment="1" applyProtection="1">
      <alignment horizontal="center"/>
      <protection/>
    </xf>
    <xf numFmtId="2" fontId="4" fillId="34" borderId="25" xfId="0" applyNumberFormat="1" applyFont="1" applyFill="1" applyBorder="1" applyAlignment="1" applyProtection="1">
      <alignment horizontal="center" vertical="center"/>
      <protection/>
    </xf>
    <xf numFmtId="2" fontId="4" fillId="34" borderId="26" xfId="0" applyNumberFormat="1" applyFont="1" applyFill="1" applyBorder="1" applyAlignment="1" applyProtection="1">
      <alignment horizontal="center" vertical="center"/>
      <protection/>
    </xf>
    <xf numFmtId="2" fontId="4" fillId="34" borderId="27" xfId="0" applyNumberFormat="1" applyFont="1" applyFill="1" applyBorder="1" applyAlignment="1" applyProtection="1">
      <alignment horizontal="center" vertical="center"/>
      <protection/>
    </xf>
    <xf numFmtId="2" fontId="4" fillId="34" borderId="28" xfId="0" applyNumberFormat="1" applyFont="1" applyFill="1" applyBorder="1" applyAlignment="1" applyProtection="1">
      <alignment horizontal="center" vertical="center"/>
      <protection/>
    </xf>
    <xf numFmtId="2" fontId="4" fillId="34" borderId="29" xfId="0" applyNumberFormat="1" applyFont="1" applyFill="1" applyBorder="1" applyAlignment="1" applyProtection="1">
      <alignment horizontal="center" vertical="center"/>
      <protection/>
    </xf>
    <xf numFmtId="2" fontId="4" fillId="34" borderId="30" xfId="0" applyNumberFormat="1" applyFont="1" applyFill="1" applyBorder="1" applyAlignment="1" applyProtection="1">
      <alignment horizontal="center" vertical="center"/>
      <protection/>
    </xf>
    <xf numFmtId="2" fontId="52" fillId="0" borderId="0" xfId="0" applyNumberFormat="1" applyFont="1" applyAlignment="1" applyProtection="1">
      <alignment horizontal="left" inden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TAC Ntc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1825"/>
          <c:w val="0.8885"/>
          <c:h val="0.85675"/>
        </c:manualLayout>
      </c:layout>
      <c:lineChart>
        <c:grouping val="standard"/>
        <c:varyColors val="0"/>
        <c:ser>
          <c:idx val="0"/>
          <c:order val="0"/>
          <c:tx>
            <c:v>aa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'TAC-Ntc'!$A$5:$A$62</c:f>
              <c:numCache/>
            </c:numRef>
          </c:cat>
          <c:val>
            <c:numRef>
              <c:f>'TAC-Ntc'!$B$5:$B$62</c:f>
              <c:numCache/>
            </c:numRef>
          </c:val>
          <c:smooth val="0"/>
        </c:ser>
        <c:marker val="1"/>
        <c:axId val="58912784"/>
        <c:axId val="60453009"/>
      </c:lineChart>
      <c:catAx>
        <c:axId val="5891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53009"/>
        <c:crosses val="autoZero"/>
        <c:auto val="1"/>
        <c:lblOffset val="100"/>
        <c:tickLblSkip val="2"/>
        <c:noMultiLvlLbl val="0"/>
      </c:catAx>
      <c:valAx>
        <c:axId val="60453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27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175"/>
          <c:w val="0.07175"/>
          <c:h val="0.0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</xdr:row>
      <xdr:rowOff>47625</xdr:rowOff>
    </xdr:from>
    <xdr:to>
      <xdr:col>16</xdr:col>
      <xdr:colOff>323850</xdr:colOff>
      <xdr:row>27</xdr:row>
      <xdr:rowOff>28575</xdr:rowOff>
    </xdr:to>
    <xdr:graphicFrame>
      <xdr:nvGraphicFramePr>
        <xdr:cNvPr id="1" name="Диаграмма 1"/>
        <xdr:cNvGraphicFramePr/>
      </xdr:nvGraphicFramePr>
      <xdr:xfrm>
        <a:off x="3086100" y="219075"/>
        <a:ext cx="69913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lle.pinomaki@tacfinland.fi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7" width="10.7109375" style="17" customWidth="1"/>
    <col min="18" max="16384" width="9.140625" style="17" customWidth="1"/>
  </cols>
  <sheetData>
    <row r="1" spans="10:27" ht="12.75" customHeight="1" thickBot="1">
      <c r="J1" s="18"/>
      <c r="K1" s="19"/>
      <c r="L1" s="18"/>
      <c r="M1" s="18"/>
      <c r="N1" s="18"/>
      <c r="O1" s="18"/>
      <c r="P1" s="19"/>
      <c r="Q1" s="18"/>
      <c r="V1" s="17" t="s">
        <v>31</v>
      </c>
      <c r="AA1" s="17" t="s">
        <v>31</v>
      </c>
    </row>
    <row r="2" spans="1:17" ht="15" customHeight="1" thickTop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18"/>
      <c r="P2" s="19"/>
      <c r="Q2" s="18"/>
    </row>
    <row r="3" spans="1:17" ht="17.25" customHeight="1">
      <c r="A3" s="23" t="s">
        <v>64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  <c r="O3" s="18"/>
      <c r="P3" s="19"/>
      <c r="Q3" s="18"/>
    </row>
    <row r="4" spans="1:17" ht="13.5" thickBo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18"/>
      <c r="P4" s="18"/>
      <c r="Q4" s="18"/>
    </row>
    <row r="5" spans="1:17" ht="13.5" customHeight="1" thickTop="1">
      <c r="A5" s="96"/>
      <c r="B5" s="97" t="s">
        <v>65</v>
      </c>
      <c r="C5" s="104"/>
      <c r="D5" s="104"/>
      <c r="E5" s="104"/>
      <c r="F5" s="104"/>
      <c r="G5" s="104"/>
      <c r="H5" s="104"/>
      <c r="I5" s="104"/>
      <c r="J5" s="104"/>
      <c r="K5" s="105"/>
      <c r="L5" s="104"/>
      <c r="M5" s="105"/>
      <c r="N5" s="106"/>
      <c r="O5" s="18"/>
      <c r="P5" s="18"/>
      <c r="Q5" s="18"/>
    </row>
    <row r="6" spans="1:17" ht="12.75">
      <c r="A6" s="102"/>
      <c r="B6" s="103"/>
      <c r="C6" s="107" t="s">
        <v>56</v>
      </c>
      <c r="D6" s="107" t="s">
        <v>13</v>
      </c>
      <c r="E6" s="107" t="s">
        <v>13</v>
      </c>
      <c r="F6" s="107" t="s">
        <v>8</v>
      </c>
      <c r="G6" s="107" t="s">
        <v>8</v>
      </c>
      <c r="H6" s="107" t="s">
        <v>43</v>
      </c>
      <c r="I6" s="107" t="s">
        <v>43</v>
      </c>
      <c r="J6" s="107" t="s">
        <v>55</v>
      </c>
      <c r="K6" s="108" t="s">
        <v>42</v>
      </c>
      <c r="L6" s="107" t="s">
        <v>44</v>
      </c>
      <c r="M6" s="108" t="s">
        <v>44</v>
      </c>
      <c r="N6" s="109" t="s">
        <v>54</v>
      </c>
      <c r="O6" s="18"/>
      <c r="P6" s="18"/>
      <c r="Q6" s="18"/>
    </row>
    <row r="7" spans="1:17" ht="12.75">
      <c r="A7" s="102"/>
      <c r="B7" s="103"/>
      <c r="C7" s="107"/>
      <c r="D7" s="107"/>
      <c r="E7" s="107"/>
      <c r="F7" s="107"/>
      <c r="G7" s="107"/>
      <c r="H7" s="107"/>
      <c r="I7" s="107" t="s">
        <v>44</v>
      </c>
      <c r="J7" s="107"/>
      <c r="K7" s="108" t="s">
        <v>43</v>
      </c>
      <c r="L7" s="107"/>
      <c r="M7" s="108" t="s">
        <v>45</v>
      </c>
      <c r="N7" s="109"/>
      <c r="O7" s="18"/>
      <c r="P7" s="18"/>
      <c r="Q7" s="18"/>
    </row>
    <row r="8" spans="1:17" ht="12.75">
      <c r="A8" s="102"/>
      <c r="B8" s="103"/>
      <c r="C8" s="107"/>
      <c r="D8" s="107"/>
      <c r="E8" s="107"/>
      <c r="F8" s="107"/>
      <c r="G8" s="107"/>
      <c r="H8" s="107"/>
      <c r="I8" s="107" t="s">
        <v>45</v>
      </c>
      <c r="J8" s="107"/>
      <c r="K8" s="108"/>
      <c r="L8" s="107"/>
      <c r="M8" s="108" t="s">
        <v>46</v>
      </c>
      <c r="N8" s="109"/>
      <c r="O8" s="18"/>
      <c r="P8" s="18"/>
      <c r="Q8" s="18"/>
    </row>
    <row r="9" spans="1:17" ht="12.75">
      <c r="A9" s="102"/>
      <c r="B9" s="103"/>
      <c r="C9" s="107"/>
      <c r="D9" s="107"/>
      <c r="E9" s="107"/>
      <c r="F9" s="107"/>
      <c r="G9" s="107"/>
      <c r="H9" s="107"/>
      <c r="I9" s="107" t="s">
        <v>46</v>
      </c>
      <c r="J9" s="107"/>
      <c r="K9" s="108"/>
      <c r="L9" s="107"/>
      <c r="M9" s="108" t="s">
        <v>50</v>
      </c>
      <c r="N9" s="109"/>
      <c r="O9" s="18"/>
      <c r="P9" s="18"/>
      <c r="Q9" s="18"/>
    </row>
    <row r="10" spans="1:17" ht="12.75">
      <c r="A10" s="102"/>
      <c r="B10" s="103"/>
      <c r="C10" s="107"/>
      <c r="D10" s="107"/>
      <c r="E10" s="107"/>
      <c r="F10" s="107"/>
      <c r="G10" s="107"/>
      <c r="H10" s="107"/>
      <c r="I10" s="107" t="s">
        <v>54</v>
      </c>
      <c r="J10" s="107"/>
      <c r="K10" s="108"/>
      <c r="L10" s="107"/>
      <c r="M10" s="108" t="s">
        <v>51</v>
      </c>
      <c r="N10" s="109"/>
      <c r="O10" s="18"/>
      <c r="P10" s="18"/>
      <c r="Q10" s="18"/>
    </row>
    <row r="11" spans="1:17" ht="12.75">
      <c r="A11" s="102"/>
      <c r="B11" s="103"/>
      <c r="C11" s="107"/>
      <c r="D11" s="107"/>
      <c r="E11" s="107"/>
      <c r="F11" s="107"/>
      <c r="G11" s="107"/>
      <c r="H11" s="107"/>
      <c r="I11" s="107"/>
      <c r="J11" s="107"/>
      <c r="K11" s="108"/>
      <c r="L11" s="107"/>
      <c r="M11" s="108" t="s">
        <v>52</v>
      </c>
      <c r="N11" s="109"/>
      <c r="O11" s="18"/>
      <c r="P11" s="18"/>
      <c r="Q11" s="18"/>
    </row>
    <row r="12" spans="1:17" ht="12.75">
      <c r="A12" s="100" t="s">
        <v>66</v>
      </c>
      <c r="B12" s="98"/>
      <c r="C12" s="107"/>
      <c r="D12" s="107"/>
      <c r="E12" s="107"/>
      <c r="F12" s="107"/>
      <c r="G12" s="107"/>
      <c r="H12" s="107"/>
      <c r="I12" s="107"/>
      <c r="J12" s="107"/>
      <c r="K12" s="108"/>
      <c r="L12" s="107"/>
      <c r="M12" s="108" t="s">
        <v>53</v>
      </c>
      <c r="N12" s="109"/>
      <c r="O12" s="18"/>
      <c r="P12" s="18"/>
      <c r="Q12" s="18"/>
    </row>
    <row r="13" spans="1:17" ht="13.5" thickBot="1">
      <c r="A13" s="101" t="s">
        <v>67</v>
      </c>
      <c r="B13" s="99"/>
      <c r="C13" s="107"/>
      <c r="D13" s="107"/>
      <c r="E13" s="107"/>
      <c r="F13" s="107"/>
      <c r="G13" s="107"/>
      <c r="H13" s="107"/>
      <c r="I13" s="107"/>
      <c r="J13" s="107"/>
      <c r="K13" s="108"/>
      <c r="L13" s="107"/>
      <c r="M13" s="108"/>
      <c r="N13" s="109"/>
      <c r="O13" s="18"/>
      <c r="P13" s="18"/>
      <c r="Q13" s="18"/>
    </row>
    <row r="14" spans="1:17" ht="13.5" thickTop="1">
      <c r="A14" s="70" t="s">
        <v>68</v>
      </c>
      <c r="B14" s="71"/>
      <c r="C14" s="29"/>
      <c r="D14" s="29"/>
      <c r="E14" s="29"/>
      <c r="F14" s="29"/>
      <c r="G14" s="29"/>
      <c r="H14" s="29"/>
      <c r="I14" s="29"/>
      <c r="J14" s="29"/>
      <c r="K14" s="30"/>
      <c r="L14" s="29"/>
      <c r="M14" s="30"/>
      <c r="N14" s="31"/>
      <c r="O14" s="18"/>
      <c r="P14" s="18"/>
      <c r="Q14" s="18"/>
    </row>
    <row r="15" spans="1:17" ht="12.75">
      <c r="A15" s="32" t="s">
        <v>67</v>
      </c>
      <c r="B15" s="72"/>
      <c r="C15" s="34"/>
      <c r="D15" s="34"/>
      <c r="E15" s="34"/>
      <c r="F15" s="34"/>
      <c r="G15" s="34"/>
      <c r="H15" s="34"/>
      <c r="I15" s="34"/>
      <c r="J15" s="34"/>
      <c r="K15" s="35"/>
      <c r="L15" s="34"/>
      <c r="M15" s="35"/>
      <c r="N15" s="36"/>
      <c r="O15" s="37"/>
      <c r="P15" s="37"/>
      <c r="Q15" s="37"/>
    </row>
    <row r="16" spans="1:17" ht="12.75">
      <c r="A16" s="32" t="s">
        <v>70</v>
      </c>
      <c r="B16" s="72"/>
      <c r="C16" s="34" t="s">
        <v>7</v>
      </c>
      <c r="D16" s="34" t="s">
        <v>28</v>
      </c>
      <c r="E16" s="34" t="s">
        <v>47</v>
      </c>
      <c r="F16" s="34" t="s">
        <v>9</v>
      </c>
      <c r="G16" s="34" t="s">
        <v>10</v>
      </c>
      <c r="H16" s="34" t="s">
        <v>11</v>
      </c>
      <c r="I16" s="34" t="s">
        <v>12</v>
      </c>
      <c r="J16" s="34" t="s">
        <v>24</v>
      </c>
      <c r="K16" s="35" t="s">
        <v>24</v>
      </c>
      <c r="L16" s="34" t="s">
        <v>48</v>
      </c>
      <c r="M16" s="35" t="s">
        <v>49</v>
      </c>
      <c r="N16" s="36" t="s">
        <v>57</v>
      </c>
      <c r="O16" s="38"/>
      <c r="P16" s="38"/>
      <c r="Q16" s="38"/>
    </row>
    <row r="17" spans="1:17" ht="19.5">
      <c r="A17" s="39" t="s">
        <v>1</v>
      </c>
      <c r="B17" s="73" t="s">
        <v>0</v>
      </c>
      <c r="C17" s="40" t="s">
        <v>2</v>
      </c>
      <c r="D17" s="40" t="s">
        <v>2</v>
      </c>
      <c r="E17" s="40" t="s">
        <v>2</v>
      </c>
      <c r="F17" s="40" t="s">
        <v>15</v>
      </c>
      <c r="G17" s="40" t="s">
        <v>2</v>
      </c>
      <c r="H17" s="40" t="s">
        <v>2</v>
      </c>
      <c r="I17" s="40" t="s">
        <v>2</v>
      </c>
      <c r="J17" s="40" t="s">
        <v>2</v>
      </c>
      <c r="K17" s="41" t="s">
        <v>2</v>
      </c>
      <c r="L17" s="40" t="s">
        <v>2</v>
      </c>
      <c r="M17" s="41" t="s">
        <v>2</v>
      </c>
      <c r="N17" s="42" t="s">
        <v>2</v>
      </c>
      <c r="O17" s="43"/>
      <c r="P17" s="43"/>
      <c r="Q17" s="43"/>
    </row>
    <row r="18" spans="1:17" ht="12.75" customHeight="1" thickBot="1">
      <c r="A18" s="88">
        <v>12</v>
      </c>
      <c r="B18" s="89"/>
      <c r="C18" s="82">
        <f>IF($A18&lt;-40,"---",IF($A18&gt;120,"---",SUM('TAC-Ntc'!$C$5:$C$112)))</f>
        <v>3028.95</v>
      </c>
      <c r="D18" s="82">
        <f>IF($A18&lt;-50,"---",IF($A18&gt;150,"---",SUM(PTC1000!$C$5:$C$112)))</f>
        <v>900.8</v>
      </c>
      <c r="E18" s="82">
        <f>IF($A18&lt;-50,"---",IF($A18&gt;150,"---",SUM(PTC2000!$C$5:$C$112)))</f>
        <v>1801</v>
      </c>
      <c r="F18" s="82">
        <f>IF($A18&lt;-15,"---",IF($A18&gt;30,"---",SUM(ESF524001!C5:C112)))</f>
        <v>15309.965854045899</v>
      </c>
      <c r="G18" s="82">
        <f>IF($A18&lt;-15,"---",IF($A18&gt;30,"---",SUM(TFF524002!$C$5:$C$112)))</f>
        <v>3320</v>
      </c>
      <c r="H18" s="82">
        <f>IF($A18&lt;-200,"---",IF($A18&gt;850,"---",SUM(Pt100!$C$5:$C$112)))</f>
        <v>104.67800000000001</v>
      </c>
      <c r="I18" s="82">
        <f>IF($A18&lt;-200,"---",IF($A18&gt;850,"---",SUM(Pt1000!$C$5:$C$112)))</f>
        <v>1046.78</v>
      </c>
      <c r="J18" s="82">
        <f>IF($A18&lt;-50,"---",IF($A18&gt;150,"---",SUM(Ni1000!$C$5:$C$112)))</f>
        <v>1067.2</v>
      </c>
      <c r="K18" s="78">
        <f>IF($A18&lt;-50,"---",IF($A18&gt;150,"---",SUM('Ni1000L&amp;S'!$C$5:$C$112)))</f>
        <v>1053.9199999999998</v>
      </c>
      <c r="L18" s="78">
        <f>IF($A18&lt;-50,"---",IF($A18&gt;150,"---",SUM(NTC2!$C$5:$C$112)))</f>
        <v>4104.4</v>
      </c>
      <c r="M18" s="78">
        <f>IF($A18&lt;-50,"---",IF($A18&gt;150,"---",SUM(NTC10!$C$5:$C$112)))</f>
        <v>18224</v>
      </c>
      <c r="N18" s="74">
        <f>IF($A18&lt;-50,"---",IF($A18&gt;150,"---",SUM(NTC20!$C$5:$C$112)))</f>
        <v>37878.6</v>
      </c>
      <c r="O18" s="18"/>
      <c r="P18" s="19"/>
      <c r="Q18" s="18"/>
    </row>
    <row r="19" spans="1:17" ht="12.75" customHeight="1" thickBot="1">
      <c r="A19" s="90"/>
      <c r="B19" s="91"/>
      <c r="C19" s="86"/>
      <c r="D19" s="86"/>
      <c r="E19" s="86"/>
      <c r="F19" s="86"/>
      <c r="G19" s="83"/>
      <c r="H19" s="83"/>
      <c r="I19" s="83"/>
      <c r="J19" s="83"/>
      <c r="K19" s="79"/>
      <c r="L19" s="79"/>
      <c r="M19" s="79"/>
      <c r="N19" s="75"/>
      <c r="O19" s="18"/>
      <c r="P19" s="19"/>
      <c r="Q19" s="18"/>
    </row>
    <row r="20" spans="1:17" ht="12.75" customHeight="1" thickTop="1">
      <c r="A20" s="70" t="s">
        <v>68</v>
      </c>
      <c r="B20" s="44"/>
      <c r="C20" s="29"/>
      <c r="D20" s="29"/>
      <c r="E20" s="29"/>
      <c r="F20" s="29"/>
      <c r="G20" s="29"/>
      <c r="H20" s="29"/>
      <c r="I20" s="29"/>
      <c r="J20" s="29"/>
      <c r="K20" s="30"/>
      <c r="L20" s="29"/>
      <c r="M20" s="30"/>
      <c r="N20" s="31"/>
      <c r="O20" s="18"/>
      <c r="P20" s="19"/>
      <c r="Q20" s="18"/>
    </row>
    <row r="21" spans="1:14" ht="12.75">
      <c r="A21" s="32" t="s">
        <v>69</v>
      </c>
      <c r="B21" s="33"/>
      <c r="C21" s="34"/>
      <c r="D21" s="34"/>
      <c r="E21" s="34"/>
      <c r="F21" s="34"/>
      <c r="G21" s="34"/>
      <c r="H21" s="34"/>
      <c r="I21" s="34"/>
      <c r="J21" s="34"/>
      <c r="K21" s="35"/>
      <c r="L21" s="34"/>
      <c r="M21" s="35"/>
      <c r="N21" s="36"/>
    </row>
    <row r="22" spans="1:14" ht="12.75">
      <c r="A22" s="32" t="s">
        <v>71</v>
      </c>
      <c r="B22" s="33"/>
      <c r="C22" s="34" t="s">
        <v>7</v>
      </c>
      <c r="D22" s="34" t="s">
        <v>28</v>
      </c>
      <c r="E22" s="34" t="s">
        <v>47</v>
      </c>
      <c r="F22" s="34" t="s">
        <v>9</v>
      </c>
      <c r="G22" s="34" t="s">
        <v>10</v>
      </c>
      <c r="H22" s="34" t="s">
        <v>11</v>
      </c>
      <c r="I22" s="34" t="s">
        <v>12</v>
      </c>
      <c r="J22" s="34" t="s">
        <v>24</v>
      </c>
      <c r="K22" s="35" t="s">
        <v>24</v>
      </c>
      <c r="L22" s="34" t="s">
        <v>48</v>
      </c>
      <c r="M22" s="35" t="s">
        <v>49</v>
      </c>
      <c r="N22" s="36" t="s">
        <v>57</v>
      </c>
    </row>
    <row r="23" spans="1:14" ht="18.75">
      <c r="A23" s="45" t="s">
        <v>2</v>
      </c>
      <c r="B23" s="46" t="s">
        <v>0</v>
      </c>
      <c r="C23" s="47" t="s">
        <v>1</v>
      </c>
      <c r="D23" s="47" t="s">
        <v>1</v>
      </c>
      <c r="E23" s="47" t="s">
        <v>1</v>
      </c>
      <c r="F23" s="47" t="s">
        <v>16</v>
      </c>
      <c r="G23" s="47" t="s">
        <v>1</v>
      </c>
      <c r="H23" s="47" t="s">
        <v>1</v>
      </c>
      <c r="I23" s="47" t="s">
        <v>1</v>
      </c>
      <c r="J23" s="47" t="s">
        <v>1</v>
      </c>
      <c r="K23" s="48" t="s">
        <v>1</v>
      </c>
      <c r="L23" s="47" t="s">
        <v>1</v>
      </c>
      <c r="M23" s="48" t="s">
        <v>1</v>
      </c>
      <c r="N23" s="49" t="s">
        <v>1</v>
      </c>
    </row>
    <row r="24" spans="1:14" ht="12.75" customHeight="1">
      <c r="A24" s="92">
        <v>3000</v>
      </c>
      <c r="B24" s="93"/>
      <c r="C24" s="84">
        <f>IF($A24&gt;43408.94,"---",IF($A24&lt;114.15,"---",SUM('TAC-Ntc'!$D5:$D112)))</f>
        <v>12.233939393939393</v>
      </c>
      <c r="D24" s="84" t="str">
        <f>IF($A24&gt;2235,"---",IF($A24&lt;518,"---",SUM(PTC1000!$D5:$D112)))</f>
        <v>---</v>
      </c>
      <c r="E24" s="84">
        <f>IF($A24&gt;3846,"---",IF($A24&lt;1029,"---",SUM(PTC2000!$D5:$D112)))</f>
        <v>80.74257425742574</v>
      </c>
      <c r="F24" s="84" t="str">
        <f>IF($A24&gt;ESF524001!B5,"---",IF($A24&lt;ESF524001!B15,"---",SUM(ESF524001!$D5:$D112)))</f>
        <v>---</v>
      </c>
      <c r="G24" s="84">
        <f>IF($A24&gt;11400,"---",IF($A24&lt;1600,"---",SUM(TFF524002!$D5:$D112)))</f>
        <v>14.285714285714285</v>
      </c>
      <c r="H24" s="84" t="str">
        <f>IF($A24&gt;390.26,"---",IF($A24&lt;18.49,"---",SUM(Pt100!$D5:$D112)))</f>
        <v>---</v>
      </c>
      <c r="I24" s="84">
        <f>IF($A24&gt;3902.6,"---",IF($A24&lt;184.9,"---",SUM(Pt1000!$D5:$D112)))</f>
        <v>558.0061349693251</v>
      </c>
      <c r="J24" s="84" t="str">
        <f>IF($A24&gt;1987,"---",IF($A24&lt;743,"---",SUM(Ni1000!$D5:$D112)))</f>
        <v>---</v>
      </c>
      <c r="K24" s="80" t="str">
        <f>IF($A24&gt;1799.3,"---",IF($A24&lt;790.9,"---",SUM('Ni1000L&amp;S'!$D5:$D112)))</f>
        <v>---</v>
      </c>
      <c r="L24" s="80">
        <f>IF($A24&gt;151470,"---",IF($A24&lt;41.73,"---",SUM(NTC2!$D5:$D112)))</f>
        <v>18.710344827586205</v>
      </c>
      <c r="M24" s="80">
        <f>IF($A24&gt;672600,"---",IF($A24&lt;185.3,"---",SUM(NTC10!$D5:$D112)))</f>
        <v>54.88636363636363</v>
      </c>
      <c r="N24" s="76">
        <f>IF($A24&gt;1659082,"---",IF($A24&lt;271,"---",SUM(NTC20!$D5:$D112)))</f>
        <v>70.96303501945525</v>
      </c>
    </row>
    <row r="25" spans="1:14" ht="12.75" customHeight="1" thickBot="1">
      <c r="A25" s="94"/>
      <c r="B25" s="95"/>
      <c r="C25" s="85"/>
      <c r="D25" s="85"/>
      <c r="E25" s="85"/>
      <c r="F25" s="87"/>
      <c r="G25" s="85"/>
      <c r="H25" s="85"/>
      <c r="I25" s="85"/>
      <c r="J25" s="85"/>
      <c r="K25" s="81"/>
      <c r="L25" s="81"/>
      <c r="M25" s="81"/>
      <c r="N25" s="77"/>
    </row>
    <row r="26" spans="1:14" ht="13.5" thickTop="1">
      <c r="A26" s="50"/>
      <c r="B26" s="33"/>
      <c r="C26" s="51"/>
      <c r="D26" s="33"/>
      <c r="E26" s="33"/>
      <c r="F26" s="51"/>
      <c r="G26" s="51"/>
      <c r="H26" s="51"/>
      <c r="I26" s="33"/>
      <c r="J26" s="33"/>
      <c r="K26" s="33"/>
      <c r="L26" s="33"/>
      <c r="M26" s="33"/>
      <c r="N26" s="52"/>
    </row>
    <row r="27" spans="1:14" ht="12.75">
      <c r="A27" s="53"/>
      <c r="B27" s="33"/>
      <c r="C27" s="33"/>
      <c r="D27" s="54"/>
      <c r="E27" s="54" t="s">
        <v>14</v>
      </c>
      <c r="F27" s="16">
        <v>82000</v>
      </c>
      <c r="G27" s="55" t="s">
        <v>61</v>
      </c>
      <c r="H27" s="33"/>
      <c r="I27" s="51"/>
      <c r="J27" s="51"/>
      <c r="K27" s="51"/>
      <c r="L27" s="51"/>
      <c r="M27" s="51"/>
      <c r="N27" s="56"/>
    </row>
    <row r="28" spans="1:14" ht="12.75">
      <c r="A28" s="50"/>
      <c r="B28" s="33"/>
      <c r="C28" s="57"/>
      <c r="D28" s="57" t="s">
        <v>39</v>
      </c>
      <c r="E28" s="33"/>
      <c r="F28" s="51"/>
      <c r="G28" s="51"/>
      <c r="H28" s="51"/>
      <c r="I28" s="51"/>
      <c r="J28" s="51"/>
      <c r="K28" s="51"/>
      <c r="L28" s="51"/>
      <c r="M28" s="51"/>
      <c r="N28" s="56"/>
    </row>
    <row r="29" spans="1:14" ht="12.75">
      <c r="A29" s="32"/>
      <c r="B29" s="33"/>
      <c r="C29" s="57"/>
      <c r="D29" s="57" t="s">
        <v>40</v>
      </c>
      <c r="E29" s="33"/>
      <c r="F29" s="51"/>
      <c r="G29" s="51"/>
      <c r="H29" s="51"/>
      <c r="I29" s="51"/>
      <c r="J29" s="51"/>
      <c r="K29" s="51"/>
      <c r="L29" s="51"/>
      <c r="M29" s="51"/>
      <c r="N29" s="56"/>
    </row>
    <row r="30" spans="1:14" ht="12.75">
      <c r="A30" s="32"/>
      <c r="B30" s="33"/>
      <c r="C30" s="33"/>
      <c r="D30" s="33"/>
      <c r="E30" s="33"/>
      <c r="F30" s="33"/>
      <c r="G30" s="33"/>
      <c r="H30" s="33"/>
      <c r="I30" s="51"/>
      <c r="J30" s="51"/>
      <c r="K30" s="51"/>
      <c r="L30" s="51"/>
      <c r="M30" s="51"/>
      <c r="N30" s="56"/>
    </row>
    <row r="31" spans="1:14" ht="13.5" thickBot="1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</row>
    <row r="32" spans="1:10" ht="14.25" thickBot="1" thickTop="1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spans="1:9" ht="13.5" thickTop="1">
      <c r="A33" s="62"/>
      <c r="B33" s="63"/>
      <c r="C33" s="63"/>
      <c r="D33" s="63"/>
      <c r="E33" s="63"/>
      <c r="F33" s="63"/>
      <c r="G33" s="63"/>
      <c r="H33" s="63"/>
      <c r="I33" s="63"/>
    </row>
    <row r="34" spans="1:8" ht="12.75">
      <c r="A34" s="64" t="s">
        <v>72</v>
      </c>
      <c r="B34" s="65"/>
      <c r="C34" s="65"/>
      <c r="D34" s="66"/>
      <c r="E34" s="66"/>
      <c r="F34" s="66"/>
      <c r="G34" s="66"/>
      <c r="H34" s="66"/>
    </row>
    <row r="35" spans="1:3" ht="12.75">
      <c r="A35" s="67"/>
      <c r="B35" s="65"/>
      <c r="C35" s="65"/>
    </row>
    <row r="36" spans="1:6" ht="12.75">
      <c r="A36" s="67" t="s">
        <v>86</v>
      </c>
      <c r="B36" s="65"/>
      <c r="C36" s="65"/>
      <c r="D36" s="65"/>
      <c r="E36" s="65"/>
      <c r="F36" s="65"/>
    </row>
    <row r="37" spans="1:6" ht="12.75">
      <c r="A37" s="67" t="s">
        <v>87</v>
      </c>
      <c r="B37" s="65"/>
      <c r="C37" s="65"/>
      <c r="D37" s="65"/>
      <c r="E37" s="65"/>
      <c r="F37" s="65"/>
    </row>
    <row r="38" spans="1:6" ht="12.75">
      <c r="A38" s="67"/>
      <c r="B38" s="65"/>
      <c r="C38" s="65"/>
      <c r="D38" s="65"/>
      <c r="E38" s="65"/>
      <c r="F38" s="65"/>
    </row>
    <row r="39" spans="1:6" ht="12.75">
      <c r="A39" s="110" t="s">
        <v>73</v>
      </c>
      <c r="B39" s="65"/>
      <c r="C39" s="65"/>
      <c r="D39" s="65"/>
      <c r="E39" s="65"/>
      <c r="F39" s="65"/>
    </row>
    <row r="40" spans="1:6" ht="12.75">
      <c r="A40" s="67"/>
      <c r="B40" s="65"/>
      <c r="C40" s="65"/>
      <c r="D40" s="65"/>
      <c r="E40" s="65"/>
      <c r="F40" s="65"/>
    </row>
    <row r="41" spans="1:6" ht="12.75">
      <c r="A41" s="67" t="s">
        <v>74</v>
      </c>
      <c r="B41" s="65"/>
      <c r="C41" s="65"/>
      <c r="D41" s="65"/>
      <c r="E41" s="65"/>
      <c r="F41" s="65"/>
    </row>
    <row r="42" spans="1:6" ht="12.75">
      <c r="A42" s="67"/>
      <c r="B42" s="65"/>
      <c r="C42" s="65"/>
      <c r="D42" s="65"/>
      <c r="E42" s="65"/>
      <c r="F42" s="65"/>
    </row>
    <row r="43" spans="1:6" ht="12.75">
      <c r="A43" s="67" t="s">
        <v>75</v>
      </c>
      <c r="B43" s="65"/>
      <c r="C43" s="65"/>
      <c r="D43" s="65"/>
      <c r="E43" s="65"/>
      <c r="F43" s="65"/>
    </row>
    <row r="44" spans="1:6" ht="12.75">
      <c r="A44" s="67" t="s">
        <v>76</v>
      </c>
      <c r="B44" s="65"/>
      <c r="C44" s="65"/>
      <c r="D44" s="65"/>
      <c r="E44" s="65"/>
      <c r="F44" s="65"/>
    </row>
    <row r="45" spans="1:6" ht="12.75">
      <c r="A45" s="67" t="s">
        <v>77</v>
      </c>
      <c r="B45" s="65"/>
      <c r="C45" s="65"/>
      <c r="D45" s="65"/>
      <c r="E45" s="65"/>
      <c r="F45" s="65"/>
    </row>
    <row r="46" spans="1:6" ht="12.75">
      <c r="A46" s="67" t="s">
        <v>78</v>
      </c>
      <c r="B46" s="65"/>
      <c r="C46" s="65"/>
      <c r="D46" s="65"/>
      <c r="E46" s="65"/>
      <c r="F46" s="65"/>
    </row>
    <row r="47" spans="1:6" ht="12.75">
      <c r="A47" s="67"/>
      <c r="B47" s="65"/>
      <c r="C47" s="65"/>
      <c r="D47" s="65"/>
      <c r="E47" s="65"/>
      <c r="F47" s="65"/>
    </row>
    <row r="48" ht="12.75">
      <c r="A48" s="67" t="s">
        <v>79</v>
      </c>
    </row>
    <row r="49" ht="12.75">
      <c r="A49" s="67" t="s">
        <v>80</v>
      </c>
    </row>
    <row r="50" ht="12.75">
      <c r="A50" s="67" t="s">
        <v>81</v>
      </c>
    </row>
    <row r="51" ht="12.75">
      <c r="A51" s="67" t="s">
        <v>82</v>
      </c>
    </row>
    <row r="52" ht="12.75">
      <c r="A52" s="67" t="s">
        <v>83</v>
      </c>
    </row>
    <row r="53" ht="12.75">
      <c r="A53" s="67" t="s">
        <v>84</v>
      </c>
    </row>
    <row r="54" ht="12.75">
      <c r="A54" s="67" t="s">
        <v>85</v>
      </c>
    </row>
    <row r="55" ht="12.75">
      <c r="A55" s="67"/>
    </row>
    <row r="56" spans="1:8" ht="12.75">
      <c r="A56" s="64" t="s">
        <v>41</v>
      </c>
      <c r="B56" s="66"/>
      <c r="C56" s="66"/>
      <c r="D56" s="66"/>
      <c r="E56" s="66"/>
      <c r="F56" s="66"/>
      <c r="G56" s="66"/>
      <c r="H56" s="66"/>
    </row>
    <row r="57" spans="1:8" ht="12.75">
      <c r="A57" s="68"/>
      <c r="B57" s="66"/>
      <c r="C57" s="66"/>
      <c r="D57" s="66"/>
      <c r="E57" s="66"/>
      <c r="F57" s="66"/>
      <c r="G57" s="66"/>
      <c r="H57" s="66"/>
    </row>
    <row r="58" spans="1:8" ht="12.75">
      <c r="A58" s="68" t="s">
        <v>63</v>
      </c>
      <c r="B58" s="66"/>
      <c r="C58" s="66"/>
      <c r="D58" s="66"/>
      <c r="E58" s="66"/>
      <c r="F58" s="66"/>
      <c r="G58" s="66"/>
      <c r="H58" s="66"/>
    </row>
    <row r="59" spans="1:8" ht="12.75">
      <c r="A59" s="68" t="s">
        <v>38</v>
      </c>
      <c r="B59" s="66"/>
      <c r="C59" s="66"/>
      <c r="D59" s="66"/>
      <c r="E59" s="66"/>
      <c r="F59" s="66"/>
      <c r="G59" s="66"/>
      <c r="H59" s="66"/>
    </row>
    <row r="60" spans="1:8" ht="12.75">
      <c r="A60" s="68" t="s">
        <v>18</v>
      </c>
      <c r="B60" s="66"/>
      <c r="C60" s="66"/>
      <c r="D60" s="66"/>
      <c r="E60" s="66"/>
      <c r="F60" s="66"/>
      <c r="G60" s="66"/>
      <c r="H60" s="66"/>
    </row>
    <row r="61" spans="1:8" ht="12.75">
      <c r="A61" s="68" t="s">
        <v>17</v>
      </c>
      <c r="B61" s="66"/>
      <c r="C61" s="66"/>
      <c r="D61" s="66"/>
      <c r="E61" s="66"/>
      <c r="F61" s="66"/>
      <c r="G61" s="66"/>
      <c r="H61" s="66"/>
    </row>
    <row r="62" spans="1:8" ht="12.75">
      <c r="A62" s="68" t="s">
        <v>26</v>
      </c>
      <c r="B62" s="66"/>
      <c r="C62" s="66"/>
      <c r="D62" s="66"/>
      <c r="E62" s="66"/>
      <c r="F62" s="66"/>
      <c r="G62" s="66"/>
      <c r="H62" s="66"/>
    </row>
    <row r="63" spans="1:8" ht="12.75">
      <c r="A63" s="68"/>
      <c r="B63" s="66"/>
      <c r="C63" s="66"/>
      <c r="D63" s="66"/>
      <c r="E63" s="66"/>
      <c r="F63" s="66"/>
      <c r="G63" s="66"/>
      <c r="H63" s="66"/>
    </row>
    <row r="64" spans="1:8" ht="12.75">
      <c r="A64" s="66"/>
      <c r="B64" s="66"/>
      <c r="C64" s="66"/>
      <c r="D64" s="66"/>
      <c r="E64" s="66"/>
      <c r="F64" s="66"/>
      <c r="G64" s="66"/>
      <c r="H64" s="66"/>
    </row>
    <row r="65" spans="1:8" ht="12.75">
      <c r="A65" s="64" t="s">
        <v>36</v>
      </c>
      <c r="B65" s="66"/>
      <c r="C65" s="66"/>
      <c r="D65" s="66"/>
      <c r="E65" s="66"/>
      <c r="F65" s="66"/>
      <c r="G65" s="66"/>
      <c r="H65" s="66"/>
    </row>
    <row r="67" ht="12.75">
      <c r="A67" s="69" t="s">
        <v>37</v>
      </c>
    </row>
    <row r="68" ht="12.75">
      <c r="A68" s="68" t="s">
        <v>62</v>
      </c>
    </row>
  </sheetData>
  <sheetProtection/>
  <mergeCells count="27">
    <mergeCell ref="J24:J25"/>
    <mergeCell ref="K24:K25"/>
    <mergeCell ref="L24:L25"/>
    <mergeCell ref="M24:M25"/>
    <mergeCell ref="N24:N25"/>
    <mergeCell ref="A6:B11"/>
    <mergeCell ref="M18:M19"/>
    <mergeCell ref="N18:N19"/>
    <mergeCell ref="A24:B25"/>
    <mergeCell ref="C24:C25"/>
    <mergeCell ref="D24:D25"/>
    <mergeCell ref="E24:E25"/>
    <mergeCell ref="F24:F25"/>
    <mergeCell ref="G24:G25"/>
    <mergeCell ref="H24:H25"/>
    <mergeCell ref="I24:I25"/>
    <mergeCell ref="G18:G19"/>
    <mergeCell ref="H18:H19"/>
    <mergeCell ref="I18:I19"/>
    <mergeCell ref="J18:J19"/>
    <mergeCell ref="K18:K19"/>
    <mergeCell ref="L18:L19"/>
    <mergeCell ref="A18:B19"/>
    <mergeCell ref="C18:C19"/>
    <mergeCell ref="D18:D19"/>
    <mergeCell ref="E18:E19"/>
    <mergeCell ref="F18:F19"/>
  </mergeCells>
  <hyperlinks>
    <hyperlink ref="A67" r:id="rId1" display="kalle.pinomaki@tacfinland.fi"/>
  </hyperlinks>
  <printOptions/>
  <pageMargins left="0.75" right="0.75" top="1" bottom="1" header="0.4921259845" footer="0.4921259845"/>
  <pageSetup horizontalDpi="600" verticalDpi="6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29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-50</v>
      </c>
      <c r="B5" s="3">
        <v>790.9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IF(B5&lt;='Расчет Датчиков'!$A$24,IF(B6&gt;'Расчет Датчиков'!$A$24,A5+(A6-A5)/(B6-B5)*('Расчет Датчиков'!$A$24-B5),0),0)</f>
        <v>0</v>
      </c>
      <c r="E5" s="8"/>
    </row>
    <row r="6" spans="1:5" ht="12.75">
      <c r="A6" s="7">
        <v>-45</v>
      </c>
      <c r="B6" s="3">
        <v>810.7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IF(B6&lt;='Расчет Датчиков'!$A$24,IF(B7&gt;'Расчет Датчиков'!$A$24,A6+(A7-A6)/(B7-B6)*('Расчет Датчиков'!$A$24-B6),0),0)</f>
        <v>0</v>
      </c>
      <c r="E6" s="8"/>
    </row>
    <row r="7" spans="1:5" ht="12.75">
      <c r="A7" s="7">
        <v>-40</v>
      </c>
      <c r="B7" s="3">
        <v>830.9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IF(B7&lt;='Расчет Датчиков'!$A$24,IF(B8&gt;'Расчет Датчиков'!$A$24,A7+(A8-A7)/(B8-B7)*('Расчет Датчиков'!$A$24-B7),0),0)</f>
        <v>0</v>
      </c>
      <c r="E7" s="8"/>
    </row>
    <row r="8" spans="1:5" ht="12.75">
      <c r="A8" s="7">
        <v>-35</v>
      </c>
      <c r="B8" s="3">
        <v>851.2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IF(B8&lt;='Расчет Датчиков'!$A$24,IF(B9&gt;'Расчет Датчиков'!$A$24,A8+(A9-A8)/(B9-B8)*('Расчет Датчиков'!$A$24-B8),0),0)</f>
        <v>0</v>
      </c>
      <c r="E8" s="8"/>
    </row>
    <row r="9" spans="1:5" ht="12.75">
      <c r="A9" s="7">
        <v>-30</v>
      </c>
      <c r="B9" s="3">
        <v>871.7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IF(B9&lt;='Расчет Датчиков'!$A$24,IF(B10&gt;'Расчет Датчиков'!$A$24,A9+(A10-A9)/(B10-B9)*('Расчет Датчиков'!$A$24-B9),0),0)</f>
        <v>0</v>
      </c>
      <c r="E9" s="8"/>
    </row>
    <row r="10" spans="1:5" ht="12.75">
      <c r="A10" s="7">
        <v>-25</v>
      </c>
      <c r="B10" s="3">
        <v>892.5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IF(B10&lt;='Расчет Датчиков'!$A$24,IF(B11&gt;'Расчет Датчиков'!$A$24,A10+(A11-A10)/(B11-B10)*('Расчет Датчиков'!$A$24-B10),0),0)</f>
        <v>0</v>
      </c>
      <c r="E10" s="8"/>
    </row>
    <row r="11" spans="1:5" ht="12.75">
      <c r="A11" s="7">
        <v>-20</v>
      </c>
      <c r="B11" s="3">
        <v>913.5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IF(B11&lt;='Расчет Датчиков'!$A$24,IF(B12&gt;'Расчет Датчиков'!$A$24,A11+(A12-A11)/(B12-B11)*('Расчет Датчиков'!$A$24-B11),0),0)</f>
        <v>0</v>
      </c>
      <c r="E11" s="8"/>
    </row>
    <row r="12" spans="1:5" ht="12.75">
      <c r="A12" s="7">
        <v>-15</v>
      </c>
      <c r="B12" s="3">
        <v>934.7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IF(B12&lt;='Расчет Датчиков'!$A$24,IF(B13&gt;'Расчет Датчиков'!$A$24,A12+(A13-A12)/(B13-B12)*('Расчет Датчиков'!$A$24-B12),0),0)</f>
        <v>0</v>
      </c>
      <c r="E12" s="8"/>
    </row>
    <row r="13" spans="1:5" ht="12.75">
      <c r="A13" s="7">
        <v>-10</v>
      </c>
      <c r="B13" s="3">
        <v>956.2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IF(B13&lt;='Расчет Датчиков'!$A$24,IF(B14&gt;'Расчет Датчиков'!$A$24,A13+(A14-A13)/(B14-B13)*('Расчет Датчиков'!$A$24-B13),0),0)</f>
        <v>0</v>
      </c>
      <c r="E13" s="8"/>
    </row>
    <row r="14" spans="1:5" ht="12.75">
      <c r="A14" s="7">
        <v>-5</v>
      </c>
      <c r="B14" s="3">
        <v>978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IF(B14&lt;='Расчет Датчиков'!$A$24,IF(B15&gt;'Расчет Датчиков'!$A$24,A14+(A15-A14)/(B15-B14)*('Расчет Датчиков'!$A$24-B14),0),0)</f>
        <v>0</v>
      </c>
      <c r="E14" s="8"/>
    </row>
    <row r="15" spans="1:5" ht="12.75">
      <c r="A15" s="7">
        <v>0</v>
      </c>
      <c r="B15" s="3">
        <v>1000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IF(B15&lt;='Расчет Датчиков'!$A$24,IF(B16&gt;'Расчет Датчиков'!$A$24,A15+(A16-A15)/(B16-B15)*('Расчет Датчиков'!$A$24-B15),0),0)</f>
        <v>0</v>
      </c>
      <c r="E15" s="8"/>
    </row>
    <row r="16" spans="1:5" ht="12.75">
      <c r="A16" s="7">
        <v>5</v>
      </c>
      <c r="B16" s="3">
        <v>1022.3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IF(B16&lt;='Расчет Датчиков'!$A$24,IF(B17&gt;'Расчет Датчиков'!$A$24,A16+(A17-A16)/(B17-B16)*('Расчет Датчиков'!$A$24-B16),0),0)</f>
        <v>0</v>
      </c>
      <c r="E16" s="8"/>
    </row>
    <row r="17" spans="1:5" ht="12.75">
      <c r="A17" s="7">
        <v>10</v>
      </c>
      <c r="B17" s="3">
        <v>1044.8</v>
      </c>
      <c r="C17" s="3">
        <f>IF(A17&lt;='Расчет Датчиков'!$A$18,IF(A18&gt;'Расчет Датчиков'!$A$18,B17+(B18-B17)/(A18-A17)*('Расчет Датчиков'!$A$18-A17),0),0)</f>
        <v>1053.9199999999998</v>
      </c>
      <c r="D17" s="3">
        <f>IF(B17&lt;='Расчет Датчиков'!$A$24,IF(B18&gt;'Расчет Датчиков'!$A$24,A17+(A18-A17)/(B18-B17)*('Расчет Датчиков'!$A$24-B17),0),0)</f>
        <v>0</v>
      </c>
      <c r="E17" s="8"/>
    </row>
    <row r="18" spans="1:5" ht="12.75">
      <c r="A18" s="7">
        <v>15</v>
      </c>
      <c r="B18" s="3">
        <v>1067.6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IF(B18&lt;='Расчет Датчиков'!$A$24,IF(B19&gt;'Расчет Датчиков'!$A$24,A18+(A19-A18)/(B19-B18)*('Расчет Датчиков'!$A$24-B18),0),0)</f>
        <v>0</v>
      </c>
      <c r="E18" s="8"/>
    </row>
    <row r="19" spans="1:5" ht="12.75">
      <c r="A19" s="7">
        <v>20</v>
      </c>
      <c r="B19" s="3">
        <v>1090.7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IF(B19&lt;='Расчет Датчиков'!$A$24,IF(B20&gt;'Расчет Датчиков'!$A$24,A19+(A20-A19)/(B20-B19)*('Расчет Датчиков'!$A$24-B19),0),0)</f>
        <v>0</v>
      </c>
      <c r="E19" s="8"/>
    </row>
    <row r="20" spans="1:5" ht="12.75">
      <c r="A20" s="7">
        <v>21</v>
      </c>
      <c r="B20" s="3">
        <v>1095.3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IF(B20&lt;='Расчет Датчиков'!$A$24,IF(B21&gt;'Расчет Датчиков'!$A$24,A20+(A21-A20)/(B21-B20)*('Расчет Датчиков'!$A$24-B20),0),0)</f>
        <v>0</v>
      </c>
      <c r="E20" s="8"/>
    </row>
    <row r="21" spans="1:5" ht="12.75">
      <c r="A21" s="7">
        <v>22</v>
      </c>
      <c r="B21" s="3">
        <v>1100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IF(B21&lt;='Расчет Датчиков'!$A$24,IF(B22&gt;'Расчет Датчиков'!$A$24,A21+(A22-A21)/(B22-B21)*('Расчет Датчиков'!$A$24-B21),0),0)</f>
        <v>0</v>
      </c>
      <c r="E21" s="8"/>
    </row>
    <row r="22" spans="1:5" ht="12.75">
      <c r="A22" s="7">
        <v>23</v>
      </c>
      <c r="B22" s="3">
        <v>1104.6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IF(B22&lt;='Расчет Датчиков'!$A$24,IF(B23&gt;'Расчет Датчиков'!$A$24,A22+(A23-A22)/(B23-B22)*('Расчет Датчиков'!$A$24-B22),0),0)</f>
        <v>0</v>
      </c>
      <c r="E22" s="8"/>
    </row>
    <row r="23" spans="1:5" ht="12.75">
      <c r="A23" s="7">
        <v>24</v>
      </c>
      <c r="B23" s="3">
        <v>1109.3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IF(B23&lt;='Расчет Датчиков'!$A$24,IF(B24&gt;'Расчет Датчиков'!$A$24,A23+(A24-A23)/(B24-B23)*('Расчет Датчиков'!$A$24-B23),0),0)</f>
        <v>0</v>
      </c>
      <c r="E23" s="8"/>
    </row>
    <row r="24" spans="1:8" ht="12.75">
      <c r="A24" s="7">
        <v>25</v>
      </c>
      <c r="B24" s="3">
        <v>1114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IF(B24&lt;='Расчет Датчиков'!$A$24,IF(B25&gt;'Расчет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26</v>
      </c>
      <c r="B25" s="3">
        <v>1118.7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IF(B25&lt;='Расчет Датчиков'!$A$24,IF(B26&gt;'Расчет Датчиков'!$A$24,A25+(A26-A25)/(B26-B25)*('Расчет Датчиков'!$A$24-B25),0),0)</f>
        <v>0</v>
      </c>
      <c r="E25" s="8"/>
    </row>
    <row r="26" spans="1:5" ht="12.75">
      <c r="A26" s="7">
        <v>27</v>
      </c>
      <c r="B26" s="3">
        <v>1123.4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IF(B26&lt;='Расчет Датчиков'!$A$24,IF(B27&gt;'Расчет Датчиков'!$A$24,A26+(A27-A26)/(B27-B26)*('Расчет Датчиков'!$A$24-B26),0),0)</f>
        <v>0</v>
      </c>
      <c r="E26" s="8"/>
    </row>
    <row r="27" spans="1:5" ht="12.75">
      <c r="A27" s="7">
        <v>28</v>
      </c>
      <c r="B27" s="3">
        <v>1128.1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IF(B27&lt;='Расчет Датчиков'!$A$24,IF(B28&gt;'Расчет Датчиков'!$A$24,A27+(A28-A27)/(B28-B27)*('Расчет Датчиков'!$A$24-B27),0),0)</f>
        <v>0</v>
      </c>
      <c r="E27" s="8"/>
    </row>
    <row r="28" spans="1:5" ht="12.75">
      <c r="A28" s="7">
        <v>29</v>
      </c>
      <c r="B28" s="3">
        <v>1132.4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IF(B28&lt;='Расчет Датчиков'!$A$24,IF(B29&gt;'Расчет Датчиков'!$A$24,A28+(A29-A28)/(B29-B28)*('Расчет Датчиков'!$A$24-B28),0),0)</f>
        <v>0</v>
      </c>
      <c r="E28" s="8"/>
    </row>
    <row r="29" spans="1:5" ht="12.75">
      <c r="A29" s="7">
        <v>30</v>
      </c>
      <c r="B29" s="3">
        <v>1137.6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IF(B29&lt;='Расчет Датчиков'!$A$24,IF(B30&gt;'Расчет Датчиков'!$A$24,A29+(A30-A29)/(B30-B29)*('Расчет Датчиков'!$A$24-B29),0),0)</f>
        <v>0</v>
      </c>
      <c r="E29" s="8"/>
    </row>
    <row r="30" spans="1:5" ht="12.75">
      <c r="A30" s="7">
        <v>35</v>
      </c>
      <c r="B30" s="3">
        <v>1161.5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IF(B30&lt;='Расчет Датчиков'!$A$24,IF(B31&gt;'Расчет Датчиков'!$A$24,A30+(A31-A30)/(B31-B30)*('Расчет Датчиков'!$A$24-B30),0),0)</f>
        <v>0</v>
      </c>
      <c r="E30" s="8"/>
    </row>
    <row r="31" spans="1:5" ht="12.75">
      <c r="A31" s="7">
        <v>40</v>
      </c>
      <c r="B31" s="3">
        <v>1185.7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IF(B31&lt;='Расчет Датчиков'!$A$24,IF(B32&gt;'Расчет Датчиков'!$A$24,A31+(A32-A31)/(B32-B31)*('Расчет Датчиков'!$A$24-B31),0),0)</f>
        <v>0</v>
      </c>
      <c r="E31" s="8"/>
    </row>
    <row r="32" spans="1:5" ht="12.75">
      <c r="A32" s="7">
        <v>45</v>
      </c>
      <c r="B32" s="3">
        <v>1210.2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IF(B32&lt;='Расчет Датчиков'!$A$24,IF(B33&gt;'Расчет Датчиков'!$A$24,A32+(A33-A32)/(B33-B32)*('Расчет Датчиков'!$A$24-B32),0),0)</f>
        <v>0</v>
      </c>
      <c r="E32" s="8"/>
    </row>
    <row r="33" spans="1:5" ht="12.75">
      <c r="A33" s="7">
        <v>50</v>
      </c>
      <c r="B33" s="3">
        <v>1235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IF(B33&lt;='Расчет Датчиков'!$A$24,IF(B34&gt;'Расчет Датчиков'!$A$24,A33+(A34-A33)/(B34-B33)*('Расчет Датчиков'!$A$24-B33),0),0)</f>
        <v>0</v>
      </c>
      <c r="E33" s="8"/>
    </row>
    <row r="34" spans="1:5" ht="12.75">
      <c r="A34" s="7">
        <v>55</v>
      </c>
      <c r="B34" s="3">
        <v>1260.1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IF(B34&lt;='Расчет Датчиков'!$A$24,IF(B35&gt;'Расчет Датчиков'!$A$24,A34+(A35-A34)/(B35-B34)*('Расчет Датчиков'!$A$24-B34),0),0)</f>
        <v>0</v>
      </c>
      <c r="E34" s="8"/>
    </row>
    <row r="35" spans="1:5" ht="12.75">
      <c r="A35" s="7">
        <v>60</v>
      </c>
      <c r="B35" s="3">
        <v>1285.4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IF(B35&lt;='Расчет Датчиков'!$A$24,IF(B36&gt;'Расчет Датчиков'!$A$24,A35+(A36-A35)/(B36-B35)*('Расчет Датчиков'!$A$24-B35),0),0)</f>
        <v>0</v>
      </c>
      <c r="E35" s="8"/>
    </row>
    <row r="36" spans="1:5" ht="12.75">
      <c r="A36" s="7">
        <v>65</v>
      </c>
      <c r="B36" s="3">
        <v>1311.1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IF(B36&lt;='Расчет Датчиков'!$A$24,IF(B37&gt;'Расчет Датчиков'!$A$24,A36+(A37-A36)/(B37-B36)*('Расчет Датчиков'!$A$24-B36),0),0)</f>
        <v>0</v>
      </c>
      <c r="E36" s="8"/>
    </row>
    <row r="37" spans="1:5" ht="12.75">
      <c r="A37" s="7">
        <v>70</v>
      </c>
      <c r="B37" s="3">
        <v>1337.1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IF(B37&lt;='Расчет Датчиков'!$A$24,IF(B38&gt;'Расчет Датчиков'!$A$24,A37+(A38-A37)/(B38-B37)*('Расчет Датчиков'!$A$24-B37),0),0)</f>
        <v>0</v>
      </c>
      <c r="E37" s="8"/>
    </row>
    <row r="38" spans="1:5" ht="12.75">
      <c r="A38" s="7">
        <v>75</v>
      </c>
      <c r="B38" s="3">
        <v>1363.5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IF(B38&lt;='Расчет Датчиков'!$A$24,IF(B39&gt;'Расчет Датчиков'!$A$24,A38+(A39-A38)/(B39-B38)*('Расчет Датчиков'!$A$24-B38),0),0)</f>
        <v>0</v>
      </c>
      <c r="E38" s="8"/>
    </row>
    <row r="39" spans="1:5" ht="12.75">
      <c r="A39" s="7">
        <v>80</v>
      </c>
      <c r="B39" s="3">
        <v>1390.1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IF(B39&lt;='Расчет Датчиков'!$A$24,IF(B40&gt;'Расчет Датчиков'!$A$24,A39+(A40-A39)/(B40-B39)*('Расчет Датчиков'!$A$24-B39),0),0)</f>
        <v>0</v>
      </c>
      <c r="E39" s="8"/>
    </row>
    <row r="40" spans="1:5" ht="12.75">
      <c r="A40" s="7">
        <v>85</v>
      </c>
      <c r="B40" s="3">
        <v>1417.1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IF(B40&lt;='Расчет Датчиков'!$A$24,IF(B41&gt;'Расчет Датчиков'!$A$24,A40+(A41-A40)/(B41-B40)*('Расчет Датчиков'!$A$24-B40),0),0)</f>
        <v>0</v>
      </c>
      <c r="E40" s="8"/>
    </row>
    <row r="41" spans="1:5" ht="12.75">
      <c r="A41" s="7">
        <v>90</v>
      </c>
      <c r="B41" s="3">
        <v>1444.4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IF(B41&lt;='Расчет Датчиков'!$A$24,IF(B42&gt;'Расчет Датчиков'!$A$24,A41+(A42-A41)/(B42-B41)*('Расчет Датчиков'!$A$24-B41),0),0)</f>
        <v>0</v>
      </c>
      <c r="E41" s="8"/>
    </row>
    <row r="42" spans="1:5" ht="12.75">
      <c r="A42" s="7">
        <v>95</v>
      </c>
      <c r="B42" s="3">
        <v>1472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IF(B42&lt;='Расчет Датчиков'!$A$24,IF(B43&gt;'Расчет Датчиков'!$A$24,A42+(A43-A42)/(B43-B42)*('Расчет Датчиков'!$A$24-B42),0),0)</f>
        <v>0</v>
      </c>
      <c r="E42" s="8"/>
    </row>
    <row r="43" spans="1:5" ht="12.75">
      <c r="A43" s="7">
        <v>100</v>
      </c>
      <c r="B43" s="3">
        <v>1500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IF(B43&lt;='Расчет Датчиков'!$A$24,IF(B44&gt;'Расчет Датчиков'!$A$24,A43+(A44-A43)/(B44-B43)*('Расчет Датчиков'!$A$24-B43),0),0)</f>
        <v>0</v>
      </c>
      <c r="E43" s="8"/>
    </row>
    <row r="44" spans="1:5" ht="12.75">
      <c r="A44" s="7">
        <v>110</v>
      </c>
      <c r="B44" s="3">
        <v>1557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IF(B44&lt;='Расчет Датчиков'!$A$24,IF(B45&gt;'Расчет Датчиков'!$A$24,A44+(A45-A44)/(B45-B44)*('Расчет Датчиков'!$A$24-B44),0),0)</f>
        <v>0</v>
      </c>
      <c r="E44" s="8"/>
    </row>
    <row r="45" spans="1:5" ht="12.75">
      <c r="A45" s="7">
        <v>120</v>
      </c>
      <c r="B45" s="3">
        <v>1615.4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IF(B45&lt;='Расчет Датчиков'!$A$24,IF(B46&gt;'Расчет Датчиков'!$A$24,A45+(A46-A45)/(B46-B45)*('Расчет Датчиков'!$A$24-B45),0),0)</f>
        <v>0</v>
      </c>
      <c r="E45" s="8"/>
    </row>
    <row r="46" spans="1:5" ht="12.75">
      <c r="A46" s="7">
        <v>130</v>
      </c>
      <c r="B46" s="3">
        <v>1675.2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IF(B46&lt;='Расчет Датчиков'!$A$24,IF(B47&gt;'Расчет Датчиков'!$A$24,A46+(A47-A46)/(B47-B46)*('Расчет Датчиков'!$A$24-B46),0),0)</f>
        <v>0</v>
      </c>
      <c r="E46" s="8"/>
    </row>
    <row r="47" spans="1:5" ht="12.75">
      <c r="A47" s="7">
        <v>140</v>
      </c>
      <c r="B47" s="3">
        <v>1736.5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IF(B47&lt;='Расчет Датчиков'!$A$24,IF(B48&gt;'Расчет Датчиков'!$A$24,A47+(A48-A47)/(B48-B47)*('Расчет Датчиков'!$A$24-B47),0),0)</f>
        <v>0</v>
      </c>
      <c r="E47" s="8"/>
    </row>
    <row r="48" spans="1:5" ht="12.75">
      <c r="A48" s="7">
        <v>150</v>
      </c>
      <c r="B48" s="3">
        <v>1799.3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IF(B48&lt;='Расчет Датчиков'!$A$24,IF(B49&gt;'Расчет Датчиков'!$A$24,A48+(A49-A48)/(B49-B48)*('Расчет Датчиков'!$A$24-B48),0),0)</f>
        <v>0</v>
      </c>
      <c r="E48" s="8"/>
    </row>
    <row r="49" spans="1:5" ht="12.75">
      <c r="A49" s="7">
        <v>150.00001</v>
      </c>
      <c r="B49" s="3"/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22">
      <selection activeCell="C5" sqref="C5"/>
    </sheetView>
  </sheetViews>
  <sheetFormatPr defaultColWidth="9.140625" defaultRowHeight="12.75"/>
  <cols>
    <col min="2" max="2" width="9.57421875" style="0" bestFit="1" customWidth="1"/>
  </cols>
  <sheetData>
    <row r="1" spans="1:5" ht="13.5" thickTop="1">
      <c r="A1" s="5"/>
      <c r="B1" s="2"/>
      <c r="C1" s="2"/>
      <c r="D1" s="2"/>
      <c r="E1" s="6"/>
    </row>
    <row r="2" spans="1:5" ht="12.75">
      <c r="A2" s="7" t="s">
        <v>58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-50</v>
      </c>
      <c r="B5" s="3">
        <v>151470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IF(B5&gt;='Расчет Датчиков'!$A$24,IF(B6&lt;'Расчет Датчиков'!$A$24,A5+(A6-A5)/(B6-B5)*('Расчет Датчиков'!$A$24-B5),0),0)</f>
        <v>0</v>
      </c>
      <c r="E5" s="8"/>
    </row>
    <row r="6" spans="1:5" ht="12.75">
      <c r="A6" s="7">
        <v>-45</v>
      </c>
      <c r="B6" s="3">
        <v>106603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IF(B6&gt;='Расчет Датчиков'!$A$24,IF(B7&lt;'Расчет Датчиков'!$A$24,A6+(A7-A6)/(B7-B6)*('Расчет Датчиков'!$A$24-B6),0),0)</f>
        <v>0</v>
      </c>
      <c r="E6" s="8"/>
    </row>
    <row r="7" spans="1:5" ht="12.75">
      <c r="A7" s="7">
        <v>-40</v>
      </c>
      <c r="B7" s="3">
        <v>75953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IF(B7&gt;='Расчет Датчиков'!$A$24,IF(B8&lt;'Расчет Датчиков'!$A$24,A7+(A8-A7)/(B8-B7)*('Расчет Датчиков'!$A$24-B7),0),0)</f>
        <v>0</v>
      </c>
      <c r="E7" s="8"/>
    </row>
    <row r="8" spans="1:5" ht="12.75">
      <c r="A8" s="7">
        <v>-35</v>
      </c>
      <c r="B8" s="3">
        <v>54751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IF(B8&gt;='Расчет Датчиков'!$A$24,IF(B9&lt;'Расчет Датчиков'!$A$24,A8+(A9-A8)/(B9-B8)*('Расчет Датчиков'!$A$24-B8),0),0)</f>
        <v>0</v>
      </c>
      <c r="E8" s="8"/>
    </row>
    <row r="9" spans="1:5" ht="12.75">
      <c r="A9" s="7">
        <v>-30</v>
      </c>
      <c r="B9" s="3">
        <v>39908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IF(B9&gt;='Расчет Датчиков'!$A$24,IF(B10&lt;'Расчет Датчиков'!$A$24,A9+(A10-A9)/(B10-B9)*('Расчет Датчиков'!$A$24-B9),0),0)</f>
        <v>0</v>
      </c>
      <c r="E9" s="8"/>
    </row>
    <row r="10" spans="1:5" ht="12.75">
      <c r="A10" s="7">
        <v>-25</v>
      </c>
      <c r="B10" s="3">
        <v>29398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IF(B10&gt;='Расчет Датчиков'!$A$24,IF(B11&lt;'Расчет Датчиков'!$A$24,A10+(A11-A10)/(B11-B10)*('Расчет Датчиков'!$A$24-B10),0),0)</f>
        <v>0</v>
      </c>
      <c r="E10" s="8"/>
    </row>
    <row r="11" spans="1:5" ht="12.75">
      <c r="A11" s="7">
        <v>-20</v>
      </c>
      <c r="B11" s="3">
        <v>21860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IF(B11&gt;='Расчет Датчиков'!$A$24,IF(B12&lt;'Расчет Датчиков'!$A$24,A11+(A12-A11)/(B12-B11)*('Расчет Датчиков'!$A$24-B11),0),0)</f>
        <v>0</v>
      </c>
      <c r="E11" s="8"/>
    </row>
    <row r="12" spans="1:5" ht="12.75">
      <c r="A12" s="7">
        <v>-15</v>
      </c>
      <c r="B12" s="3">
        <v>16428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IF(B12&gt;='Расчет Датчиков'!$A$24,IF(B13&lt;'Расчет Датчиков'!$A$24,A12+(A13-A12)/(B13-B12)*('Расчет Датчиков'!$A$24-B12),0),0)</f>
        <v>0</v>
      </c>
      <c r="E12" s="8"/>
    </row>
    <row r="13" spans="1:5" ht="12.75">
      <c r="A13" s="7">
        <v>-10</v>
      </c>
      <c r="B13" s="3">
        <v>12460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IF(B13&gt;='Расчет Датчиков'!$A$24,IF(B14&lt;'Расчет Датчиков'!$A$24,A13+(A14-A13)/(B14-B13)*('Расчет Датчиков'!$A$24-B13),0),0)</f>
        <v>0</v>
      </c>
      <c r="E13" s="8"/>
    </row>
    <row r="14" spans="1:5" ht="12.75">
      <c r="A14" s="7">
        <v>-5</v>
      </c>
      <c r="B14" s="3">
        <v>9533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IF(B14&gt;='Расчет Датчиков'!$A$24,IF(B15&lt;'Расчет Датчиков'!$A$24,A14+(A15-A14)/(B15-B14)*('Расчет Датчиков'!$A$24-B14),0),0)</f>
        <v>0</v>
      </c>
      <c r="E14" s="8"/>
    </row>
    <row r="15" spans="1:5" ht="12.75">
      <c r="A15" s="7">
        <v>0</v>
      </c>
      <c r="B15" s="3">
        <v>7353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IF(B15&gt;='Расчет Датчиков'!$A$24,IF(B16&lt;'Расчет Датчиков'!$A$24,A15+(A16-A15)/(B16-B15)*('Расчет Датчиков'!$A$24-B15),0),0)</f>
        <v>0</v>
      </c>
      <c r="E15" s="8"/>
    </row>
    <row r="16" spans="1:5" ht="12.75">
      <c r="A16" s="7">
        <v>5</v>
      </c>
      <c r="B16" s="3">
        <v>5718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IF(B16&gt;='Расчет Датчиков'!$A$24,IF(B17&lt;'Расчет Датчиков'!$A$24,A16+(A17-A16)/(B17-B16)*('Расчет Датчиков'!$A$24-B16),0),0)</f>
        <v>0</v>
      </c>
      <c r="E16" s="8"/>
    </row>
    <row r="17" spans="1:5" ht="12.75">
      <c r="A17" s="7">
        <v>10</v>
      </c>
      <c r="B17" s="3">
        <v>4482</v>
      </c>
      <c r="C17" s="3">
        <f>IF(A17&lt;='Расчет Датчиков'!$A$18,IF(A18&gt;'Расчет Датчиков'!$A$18,B17+(B18-B17)/(A18-A17)*('Расчет Датчиков'!$A$18-A17),0),0)</f>
        <v>4104.4</v>
      </c>
      <c r="D17" s="3">
        <f>IF(B17&gt;='Расчет Датчиков'!$A$24,IF(B18&lt;'Расчет Датчиков'!$A$24,A17+(A18-A17)/(B18-B17)*('Расчет Датчиков'!$A$24-B17),0),0)</f>
        <v>0</v>
      </c>
      <c r="E17" s="8"/>
    </row>
    <row r="18" spans="1:5" ht="12.75">
      <c r="A18" s="7">
        <v>15</v>
      </c>
      <c r="B18" s="3">
        <v>3538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IF(B18&gt;='Расчет Датчиков'!$A$24,IF(B19&lt;'Расчет Датчиков'!$A$24,A18+(A19-A18)/(B19-B18)*('Расчет Датчиков'!$A$24-B18),0),0)</f>
        <v>18.710344827586205</v>
      </c>
      <c r="E18" s="8"/>
    </row>
    <row r="19" spans="1:5" ht="12.75">
      <c r="A19" s="7">
        <v>20</v>
      </c>
      <c r="B19" s="3">
        <v>2813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IF(B19&gt;='Расчет Датчиков'!$A$24,IF(B20&lt;'Расчет Датчиков'!$A$24,A19+(A20-A19)/(B20-B19)*('Расчет Датчиков'!$A$24-B19),0),0)</f>
        <v>0</v>
      </c>
      <c r="E19" s="8"/>
    </row>
    <row r="20" spans="1:5" ht="12.75">
      <c r="A20" s="7">
        <v>21</v>
      </c>
      <c r="B20" s="3">
        <v>2689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IF(B20&gt;='Расчет Датчиков'!$A$24,IF(B21&lt;'Расчет Датчиков'!$A$24,A20+(A21-A20)/(B21-B20)*('Расчет Датчиков'!$A$24-B20),0),0)</f>
        <v>0</v>
      </c>
      <c r="E20" s="8"/>
    </row>
    <row r="21" spans="1:5" ht="12.75">
      <c r="A21" s="7">
        <v>22</v>
      </c>
      <c r="B21" s="3">
        <v>2572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IF(B21&gt;='Расчет Датчиков'!$A$24,IF(B22&lt;'Расчет Датчиков'!$A$24,A21+(A22-A21)/(B22-B21)*('Расчет Датчиков'!$A$24-B21),0),0)</f>
        <v>0</v>
      </c>
      <c r="E21" s="8"/>
    </row>
    <row r="22" spans="1:5" ht="12.75">
      <c r="A22" s="7">
        <v>23</v>
      </c>
      <c r="B22" s="3">
        <v>2458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IF(B22&gt;='Расчет Датчиков'!$A$24,IF(B23&lt;'Расчет Датчиков'!$A$24,A22+(A23-A22)/(B23-B22)*('Расчет Датчиков'!$A$24-B22),0),0)</f>
        <v>0</v>
      </c>
      <c r="E22" s="8"/>
    </row>
    <row r="23" spans="1:5" ht="12.75">
      <c r="A23" s="7">
        <v>24</v>
      </c>
      <c r="B23" s="3">
        <v>2352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IF(B23&gt;='Расчет Датчиков'!$A$24,IF(B24&lt;'Расчет Датчиков'!$A$24,A23+(A24-A23)/(B24-B23)*('Расчет Датчиков'!$A$24-B23),0),0)</f>
        <v>0</v>
      </c>
      <c r="E23" s="8"/>
    </row>
    <row r="24" spans="1:8" ht="12.75">
      <c r="A24" s="7">
        <v>25</v>
      </c>
      <c r="B24" s="3">
        <v>2252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IF(B24&gt;='Расчет Датчиков'!$A$24,IF(B25&lt;'Расчет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26</v>
      </c>
      <c r="B25" s="3">
        <v>2156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IF(B25&gt;='Расчет Датчиков'!$A$24,IF(B26&lt;'Расчет Датчиков'!$A$24,A25+(A26-A25)/(B26-B25)*('Расчет Датчиков'!$A$24-B25),0),0)</f>
        <v>0</v>
      </c>
      <c r="E25" s="8"/>
    </row>
    <row r="26" spans="1:5" ht="12.75">
      <c r="A26" s="7">
        <v>27</v>
      </c>
      <c r="B26" s="3">
        <v>2064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IF(B26&gt;='Расчет Датчиков'!$A$24,IF(B27&lt;'Расчет Датчиков'!$A$24,A26+(A27-A26)/(B27-B26)*('Расчет Датчиков'!$A$24-B26),0),0)</f>
        <v>0</v>
      </c>
      <c r="E26" s="8"/>
    </row>
    <row r="27" spans="1:5" ht="12.75">
      <c r="A27" s="7">
        <v>28</v>
      </c>
      <c r="B27" s="3">
        <v>1977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IF(B27&gt;='Расчет Датчиков'!$A$24,IF(B28&lt;'Расчет Датчиков'!$A$24,A27+(A28-A27)/(B28-B27)*('Расчет Датчиков'!$A$24-B27),0),0)</f>
        <v>0</v>
      </c>
      <c r="E27" s="8"/>
    </row>
    <row r="28" spans="1:5" ht="12.75">
      <c r="A28" s="7">
        <v>29</v>
      </c>
      <c r="B28" s="3">
        <v>1893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IF(B28&gt;='Расчет Датчиков'!$A$24,IF(B29&lt;'Расчет Датчиков'!$A$24,A28+(A29-A28)/(B29-B28)*('Расчет Датчиков'!$A$24-B28),0),0)</f>
        <v>0</v>
      </c>
      <c r="E28" s="8"/>
    </row>
    <row r="29" spans="1:5" ht="12.75">
      <c r="A29" s="7">
        <v>30</v>
      </c>
      <c r="B29" s="3">
        <v>1814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IF(B29&gt;='Расчет Датчиков'!$A$24,IF(B30&lt;'Расчет Датчиков'!$A$24,A29+(A30-A29)/(B30-B29)*('Расчет Датчиков'!$A$24-B29),0),0)</f>
        <v>0</v>
      </c>
      <c r="E29" s="8"/>
    </row>
    <row r="30" spans="1:5" ht="12.75">
      <c r="A30" s="7">
        <v>35</v>
      </c>
      <c r="B30" s="3">
        <v>1471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IF(B30&gt;='Расчет Датчиков'!$A$24,IF(B31&lt;'Расчет Датчиков'!$A$24,A30+(A31-A30)/(B31-B30)*('Расчет Датчиков'!$A$24-B30),0),0)</f>
        <v>0</v>
      </c>
      <c r="E30" s="8"/>
    </row>
    <row r="31" spans="1:5" ht="12.75">
      <c r="A31" s="7">
        <v>40</v>
      </c>
      <c r="B31" s="3">
        <v>1200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IF(B31&gt;='Расчет Датчиков'!$A$24,IF(B32&lt;'Расчет Датчиков'!$A$24,A31+(A32-A31)/(B32-B31)*('Расчет Датчиков'!$A$24-B31),0),0)</f>
        <v>0</v>
      </c>
      <c r="E31" s="8"/>
    </row>
    <row r="32" spans="1:5" ht="12.75">
      <c r="A32" s="7">
        <v>45</v>
      </c>
      <c r="B32" s="3">
        <v>983.7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IF(B32&gt;='Расчет Датчиков'!$A$24,IF(B33&lt;'Расчет Датчиков'!$A$24,A32+(A33-A32)/(B33-B32)*('Расчет Датчиков'!$A$24-B32),0),0)</f>
        <v>0</v>
      </c>
      <c r="E32" s="8"/>
    </row>
    <row r="33" spans="1:5" ht="12.75">
      <c r="A33" s="7">
        <v>50</v>
      </c>
      <c r="B33" s="3">
        <v>811.2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IF(B33&gt;='Расчет Датчиков'!$A$24,IF(B34&lt;'Расчет Датчиков'!$A$24,A33+(A34-A33)/(B34-B33)*('Расчет Датчиков'!$A$24-B33),0),0)</f>
        <v>0</v>
      </c>
      <c r="E33" s="8"/>
    </row>
    <row r="34" spans="1:5" ht="12.75">
      <c r="A34" s="7">
        <v>55</v>
      </c>
      <c r="B34" s="3">
        <v>672.7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IF(B34&gt;='Расчет Датчиков'!$A$24,IF(B35&lt;'Расчет Датчиков'!$A$24,A34+(A35-A34)/(B35-B34)*('Расчет Датчиков'!$A$24-B34),0),0)</f>
        <v>0</v>
      </c>
      <c r="E34" s="8"/>
    </row>
    <row r="35" spans="1:5" ht="12.75">
      <c r="A35" s="7">
        <v>60</v>
      </c>
      <c r="B35" s="3">
        <v>560.3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IF(B35&gt;='Расчет Датчиков'!$A$24,IF(B36&lt;'Расчет Датчиков'!$A$24,A35+(A36-A35)/(B36-B35)*('Расчет Датчиков'!$A$24-B35),0),0)</f>
        <v>0</v>
      </c>
      <c r="E35" s="8"/>
    </row>
    <row r="36" spans="1:5" ht="12.75">
      <c r="A36" s="7">
        <v>65</v>
      </c>
      <c r="B36" s="3">
        <v>469.3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IF(B36&gt;='Расчет Датчиков'!$A$24,IF(B37&lt;'Расчет Датчиков'!$A$24,A36+(A37-A36)/(B37-B36)*('Расчет Датчиков'!$A$24-B36),0),0)</f>
        <v>0</v>
      </c>
      <c r="E36" s="8"/>
    </row>
    <row r="37" spans="1:5" ht="12.75">
      <c r="A37" s="7">
        <v>70</v>
      </c>
      <c r="B37" s="3">
        <v>394.8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IF(B37&gt;='Расчет Датчиков'!$A$24,IF(B38&lt;'Расчет Датчиков'!$A$24,A37+(A38-A37)/(B38-B37)*('Расчет Датчиков'!$A$24-B37),0),0)</f>
        <v>0</v>
      </c>
      <c r="E37" s="8"/>
    </row>
    <row r="38" spans="1:5" ht="12.75">
      <c r="A38" s="7">
        <v>75</v>
      </c>
      <c r="B38" s="3">
        <v>333.7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IF(B38&gt;='Расчет Датчиков'!$A$24,IF(B39&lt;'Расчет Датчиков'!$A$24,A38+(A39-A38)/(B39-B38)*('Расчет Датчиков'!$A$24-B38),0),0)</f>
        <v>0</v>
      </c>
      <c r="E38" s="8"/>
    </row>
    <row r="39" spans="1:5" ht="12.75">
      <c r="A39" s="7">
        <v>80</v>
      </c>
      <c r="B39" s="3">
        <v>283.1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IF(B39&gt;='Расчет Датчиков'!$A$24,IF(B40&lt;'Расчет Датчиков'!$A$24,A39+(A40-A39)/(B40-B39)*('Расчет Датчиков'!$A$24-B39),0),0)</f>
        <v>0</v>
      </c>
      <c r="E39" s="8"/>
    </row>
    <row r="40" spans="1:5" ht="12.75">
      <c r="A40" s="7">
        <v>85</v>
      </c>
      <c r="B40" s="3">
        <v>241.4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IF(B40&gt;='Расчет Датчиков'!$A$24,IF(B41&lt;'Расчет Датчиков'!$A$24,A40+(A41-A40)/(B41-B40)*('Расчет Датчиков'!$A$24-B40),0),0)</f>
        <v>0</v>
      </c>
      <c r="E40" s="8"/>
    </row>
    <row r="41" spans="1:5" ht="12.75">
      <c r="A41" s="7">
        <v>90</v>
      </c>
      <c r="B41" s="3">
        <v>206.6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IF(B41&gt;='Расчет Датчиков'!$A$24,IF(B42&lt;'Расчет Датчиков'!$A$24,A41+(A42-A41)/(B42-B41)*('Расчет Датчиков'!$A$24-B41),0),0)</f>
        <v>0</v>
      </c>
      <c r="E41" s="8"/>
    </row>
    <row r="42" spans="1:5" ht="12.75">
      <c r="A42" s="7">
        <v>95</v>
      </c>
      <c r="B42" s="3">
        <v>177.5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IF(B42&gt;='Расчет Датчиков'!$A$24,IF(B43&lt;'Расчет Датчиков'!$A$24,A42+(A43-A42)/(B43-B42)*('Расчет Датчиков'!$A$24-B42),0),0)</f>
        <v>0</v>
      </c>
      <c r="E42" s="8"/>
    </row>
    <row r="43" spans="1:5" ht="12.75">
      <c r="A43" s="7">
        <v>100</v>
      </c>
      <c r="B43" s="3">
        <v>153.1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IF(B43&gt;='Расчет Датчиков'!$A$24,IF(B44&lt;'Расчет Датчиков'!$A$24,A43+(A44-A43)/(B44-B43)*('Расчет Датчиков'!$A$24-B43),0),0)</f>
        <v>0</v>
      </c>
      <c r="E43" s="8"/>
    </row>
    <row r="44" spans="1:5" ht="12.75">
      <c r="A44" s="7">
        <v>110</v>
      </c>
      <c r="B44" s="3">
        <v>115.1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IF(B44&gt;='Расчет Датчиков'!$A$24,IF(B45&lt;'Расчет Датчиков'!$A$24,A44+(A45-A44)/(B45-B44)*('Расчет Датчиков'!$A$24-B44),0),0)</f>
        <v>0</v>
      </c>
      <c r="E44" s="8"/>
    </row>
    <row r="45" spans="1:5" ht="12.75">
      <c r="A45" s="7">
        <v>120</v>
      </c>
      <c r="B45" s="3">
        <v>89.69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IF(B45&gt;='Расчет Датчиков'!$A$24,IF(B46&lt;'Расчет Датчиков'!$A$24,A45+(A46-A45)/(B46-B45)*('Расчет Датчиков'!$A$24-B45),0),0)</f>
        <v>0</v>
      </c>
      <c r="E45" s="8"/>
    </row>
    <row r="46" spans="1:5" ht="12.75">
      <c r="A46" s="7">
        <v>130</v>
      </c>
      <c r="B46" s="3">
        <v>67.67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IF(B46&gt;='Расчет Датчиков'!$A$24,IF(B47&lt;'Расчет Датчиков'!$A$24,A46+(A47-A46)/(B47-B46)*('Расчет Датчиков'!$A$24-B46),0),0)</f>
        <v>0</v>
      </c>
      <c r="E46" s="8"/>
    </row>
    <row r="47" spans="1:5" ht="12.75">
      <c r="A47" s="7">
        <v>140</v>
      </c>
      <c r="B47" s="3">
        <v>52.85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IF(B47&gt;='Расчет Датчиков'!$A$24,IF(B48&lt;'Расчет Датчиков'!$A$24,A47+(A48-A47)/(B48-B47)*('Расчет Датчиков'!$A$24-B47),0),0)</f>
        <v>0</v>
      </c>
      <c r="E47" s="8"/>
    </row>
    <row r="48" spans="1:5" ht="12.75">
      <c r="A48" s="7">
        <v>150</v>
      </c>
      <c r="B48" s="3">
        <v>41.73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IF(B48&gt;='Расчет Датчиков'!$A$24,IF(B49&lt;'Расчет Датчиков'!$A$24,A48+(A49-A48)/(B49-B48)*('Расчет Датчиков'!$A$24-B48),0),0)</f>
        <v>0</v>
      </c>
      <c r="E48" s="8"/>
    </row>
    <row r="49" spans="1:5" ht="12.75">
      <c r="A49" s="7">
        <v>150.00001</v>
      </c>
      <c r="B49" s="3">
        <v>41.72999</v>
      </c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22">
      <selection activeCell="C5" sqref="C5"/>
    </sheetView>
  </sheetViews>
  <sheetFormatPr defaultColWidth="9.140625" defaultRowHeight="12.75"/>
  <cols>
    <col min="2" max="2" width="9.57421875" style="0" bestFit="1" customWidth="1"/>
  </cols>
  <sheetData>
    <row r="1" spans="1:5" ht="13.5" thickTop="1">
      <c r="A1" s="5"/>
      <c r="B1" s="2"/>
      <c r="C1" s="2"/>
      <c r="D1" s="2"/>
      <c r="E1" s="6"/>
    </row>
    <row r="2" spans="1:5" ht="12.75">
      <c r="A2" s="7" t="s">
        <v>59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-50</v>
      </c>
      <c r="B5" s="3">
        <v>672600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IF(B5&gt;='Расчет Датчиков'!$A$24,IF(B6&lt;'Расчет Датчиков'!$A$24,A5+(A6-A5)/(B6-B5)*('Расчет Датчиков'!$A$24-B5),0),0)</f>
        <v>0</v>
      </c>
      <c r="E5" s="8"/>
    </row>
    <row r="6" spans="1:5" ht="12.75">
      <c r="A6" s="7">
        <v>-45</v>
      </c>
      <c r="B6" s="3">
        <v>473370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IF(B6&gt;='Расчет Датчиков'!$A$24,IF(B7&lt;'Расчет Датчиков'!$A$24,A6+(A7-A6)/(B7-B6)*('Расчет Датчиков'!$A$24-B6),0),0)</f>
        <v>0</v>
      </c>
      <c r="E6" s="8"/>
    </row>
    <row r="7" spans="1:5" ht="12.75">
      <c r="A7" s="7">
        <v>-40</v>
      </c>
      <c r="B7" s="3">
        <v>337270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IF(B7&gt;='Расчет Датчиков'!$A$24,IF(B8&lt;'Расчет Датчиков'!$A$24,A7+(A8-A7)/(B8-B7)*('Расчет Датчиков'!$A$24-B7),0),0)</f>
        <v>0</v>
      </c>
      <c r="E7" s="8"/>
    </row>
    <row r="8" spans="1:5" ht="12.75">
      <c r="A8" s="7">
        <v>-35</v>
      </c>
      <c r="B8" s="3">
        <v>243120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IF(B8&gt;='Расчет Датчиков'!$A$24,IF(B9&lt;'Расчет Датчиков'!$A$24,A8+(A9-A8)/(B9-B8)*('Расчет Датчиков'!$A$24-B8),0),0)</f>
        <v>0</v>
      </c>
      <c r="E8" s="8"/>
    </row>
    <row r="9" spans="1:5" ht="12.75">
      <c r="A9" s="7">
        <v>-30</v>
      </c>
      <c r="B9" s="3">
        <v>177000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IF(B9&gt;='Расчет Датчиков'!$A$24,IF(B10&lt;'Расчет Датчиков'!$A$24,A9+(A10-A9)/(B10-B9)*('Расчет Датчиков'!$A$24-B9),0),0)</f>
        <v>0</v>
      </c>
      <c r="E9" s="8"/>
    </row>
    <row r="10" spans="1:5" ht="12.75">
      <c r="A10" s="7">
        <v>-25</v>
      </c>
      <c r="B10" s="3">
        <v>130400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IF(B10&gt;='Расчет Датчиков'!$A$24,IF(B11&lt;'Расчет Датчиков'!$A$24,A10+(A11-A10)/(B11-B10)*('Расчет Датчиков'!$A$24-B10),0),0)</f>
        <v>0</v>
      </c>
      <c r="E10" s="8"/>
    </row>
    <row r="11" spans="1:5" ht="12.75">
      <c r="A11" s="7">
        <v>-20</v>
      </c>
      <c r="B11" s="3">
        <v>97120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IF(B11&gt;='Расчет Датчиков'!$A$24,IF(B12&lt;'Расчет Датчиков'!$A$24,A11+(A12-A11)/(B12-B11)*('Расчет Датчиков'!$A$24-B11),0),0)</f>
        <v>0</v>
      </c>
      <c r="E11" s="8"/>
    </row>
    <row r="12" spans="1:5" ht="12.75">
      <c r="A12" s="7">
        <v>-15</v>
      </c>
      <c r="B12" s="3">
        <v>72980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IF(B12&gt;='Расчет Датчиков'!$A$24,IF(B13&lt;'Расчет Датчиков'!$A$24,A12+(A13-A12)/(B13-B12)*('Расчет Датчиков'!$A$24-B12),0),0)</f>
        <v>0</v>
      </c>
      <c r="E12" s="8"/>
    </row>
    <row r="13" spans="1:5" ht="12.75">
      <c r="A13" s="7">
        <v>-10</v>
      </c>
      <c r="B13" s="3">
        <v>55340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IF(B13&gt;='Расчет Датчиков'!$A$24,IF(B14&lt;'Расчет Датчиков'!$A$24,A13+(A14-A13)/(B14-B13)*('Расчет Датчиков'!$A$24-B13),0),0)</f>
        <v>0</v>
      </c>
      <c r="E13" s="8"/>
    </row>
    <row r="14" spans="1:5" ht="12.75">
      <c r="A14" s="7">
        <v>-5</v>
      </c>
      <c r="B14" s="3">
        <v>42340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IF(B14&gt;='Расчет Датчиков'!$A$24,IF(B15&lt;'Расчет Датчиков'!$A$24,A14+(A15-A14)/(B15-B14)*('Расчет Датчиков'!$A$24-B14),0),0)</f>
        <v>0</v>
      </c>
      <c r="E14" s="8"/>
    </row>
    <row r="15" spans="1:5" ht="12.75">
      <c r="A15" s="7">
        <v>0</v>
      </c>
      <c r="B15" s="3">
        <v>32660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IF(B15&gt;='Расчет Датчиков'!$A$24,IF(B16&lt;'Расчет Датчиков'!$A$24,A15+(A16-A15)/(B16-B15)*('Расчет Датчиков'!$A$24-B15),0),0)</f>
        <v>0</v>
      </c>
      <c r="E15" s="8"/>
    </row>
    <row r="16" spans="1:5" ht="12.75">
      <c r="A16" s="7">
        <v>5</v>
      </c>
      <c r="B16" s="3">
        <v>25400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IF(B16&gt;='Расчет Датчиков'!$A$24,IF(B17&lt;'Расчет Датчиков'!$A$24,A16+(A17-A16)/(B17-B16)*('Расчет Датчиков'!$A$24-B16),0),0)</f>
        <v>0</v>
      </c>
      <c r="E16" s="8"/>
    </row>
    <row r="17" spans="1:5" ht="12.75">
      <c r="A17" s="7">
        <v>10</v>
      </c>
      <c r="B17" s="3">
        <v>19900</v>
      </c>
      <c r="C17" s="3">
        <f>IF(A17&lt;='Расчет Датчиков'!$A$18,IF(A18&gt;'Расчет Датчиков'!$A$18,B17+(B18-B17)/(A18-A17)*('Расчет Датчиков'!$A$18-A17),0),0)</f>
        <v>18224</v>
      </c>
      <c r="D17" s="3">
        <f>IF(B17&gt;='Расчет Датчиков'!$A$24,IF(B18&lt;'Расчет Датчиков'!$A$24,A17+(A18-A17)/(B18-B17)*('Расчет Датчиков'!$A$24-B17),0),0)</f>
        <v>0</v>
      </c>
      <c r="E17" s="8"/>
    </row>
    <row r="18" spans="1:5" ht="12.75">
      <c r="A18" s="7">
        <v>15</v>
      </c>
      <c r="B18" s="3">
        <v>15710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IF(B18&gt;='Расчет Датчиков'!$A$24,IF(B19&lt;'Расчет Датчиков'!$A$24,A18+(A19-A18)/(B19-B18)*('Расчет Датчиков'!$A$24-B18),0),0)</f>
        <v>0</v>
      </c>
      <c r="E18" s="8"/>
    </row>
    <row r="19" spans="1:5" ht="12.75">
      <c r="A19" s="7">
        <v>20</v>
      </c>
      <c r="B19" s="3">
        <v>12490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IF(B19&gt;='Расчет Датчиков'!$A$24,IF(B20&lt;'Расчет Датчиков'!$A$24,A19+(A20-A19)/(B20-B19)*('Расчет Датчиков'!$A$24-B19),0),0)</f>
        <v>0</v>
      </c>
      <c r="E19" s="8"/>
    </row>
    <row r="20" spans="1:5" ht="12.75">
      <c r="A20" s="7">
        <v>21</v>
      </c>
      <c r="B20" s="3">
        <v>11938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IF(B20&gt;='Расчет Датчиков'!$A$24,IF(B21&lt;'Расчет Датчиков'!$A$24,A20+(A21-A20)/(B21-B20)*('Расчет Датчиков'!$A$24-B20),0),0)</f>
        <v>0</v>
      </c>
      <c r="E20" s="8"/>
    </row>
    <row r="21" spans="1:5" ht="12.75">
      <c r="A21" s="7">
        <v>22</v>
      </c>
      <c r="B21" s="3">
        <v>11417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IF(B21&gt;='Расчет Датчиков'!$A$24,IF(B22&lt;'Расчет Датчиков'!$A$24,A21+(A22-A21)/(B22-B21)*('Расчет Датчиков'!$A$24-B21),0),0)</f>
        <v>0</v>
      </c>
      <c r="E21" s="8"/>
    </row>
    <row r="22" spans="1:5" ht="12.75">
      <c r="A22" s="7">
        <v>23</v>
      </c>
      <c r="B22" s="3">
        <v>10923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IF(B22&gt;='Расчет Датчиков'!$A$24,IF(B23&lt;'Расчет Датчиков'!$A$24,A22+(A23-A22)/(B23-B22)*('Расчет Датчиков'!$A$24-B22),0),0)</f>
        <v>0</v>
      </c>
      <c r="E22" s="8"/>
    </row>
    <row r="23" spans="1:5" ht="12.75">
      <c r="A23" s="7">
        <v>24</v>
      </c>
      <c r="B23" s="3">
        <v>10452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IF(B23&gt;='Расчет Датчиков'!$A$24,IF(B24&lt;'Расчет Датчиков'!$A$24,A23+(A24-A23)/(B24-B23)*('Расчет Датчиков'!$A$24-B23),0),0)</f>
        <v>0</v>
      </c>
      <c r="E23" s="8"/>
    </row>
    <row r="24" spans="1:8" ht="12.75">
      <c r="A24" s="7">
        <v>25</v>
      </c>
      <c r="B24" s="3">
        <v>10000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IF(B24&gt;='Расчет Датчиков'!$A$24,IF(B25&lt;'Расчет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26</v>
      </c>
      <c r="B25" s="3">
        <v>9572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IF(B25&gt;='Расчет Датчиков'!$A$24,IF(B26&lt;'Расчет Датчиков'!$A$24,A25+(A26-A25)/(B26-B25)*('Расчет Датчиков'!$A$24-B25),0),0)</f>
        <v>0</v>
      </c>
      <c r="E25" s="8"/>
    </row>
    <row r="26" spans="1:5" ht="12.75">
      <c r="A26" s="7">
        <v>27</v>
      </c>
      <c r="B26" s="3">
        <v>9165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IF(B26&gt;='Расчет Датчиков'!$A$24,IF(B27&lt;'Расчет Датчиков'!$A$24,A26+(A27-A26)/(B27-B26)*('Расчет Датчиков'!$A$24-B26),0),0)</f>
        <v>0</v>
      </c>
      <c r="E26" s="8"/>
    </row>
    <row r="27" spans="1:5" ht="12.75">
      <c r="A27" s="7">
        <v>28</v>
      </c>
      <c r="B27" s="3">
        <v>8777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IF(B27&gt;='Расчет Датчиков'!$A$24,IF(B28&lt;'Расчет Датчиков'!$A$24,A27+(A28-A27)/(B28-B27)*('Расчет Датчиков'!$A$24-B27),0),0)</f>
        <v>0</v>
      </c>
      <c r="E27" s="8"/>
    </row>
    <row r="28" spans="1:5" ht="12.75">
      <c r="A28" s="7">
        <v>29</v>
      </c>
      <c r="B28" s="3">
        <v>8408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IF(B28&gt;='Расчет Датчиков'!$A$24,IF(B29&lt;'Расчет Датчиков'!$A$24,A28+(A29-A28)/(B29-B28)*('Расчет Датчиков'!$A$24-B28),0),0)</f>
        <v>0</v>
      </c>
      <c r="E28" s="8"/>
    </row>
    <row r="29" spans="1:5" ht="12.75">
      <c r="A29" s="7">
        <v>30</v>
      </c>
      <c r="B29" s="3">
        <v>8055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IF(B29&gt;='Расчет Датчиков'!$A$24,IF(B30&lt;'Расчет Датчиков'!$A$24,A29+(A30-A29)/(B30-B29)*('Расчет Датчиков'!$A$24-B29),0),0)</f>
        <v>0</v>
      </c>
      <c r="E29" s="8"/>
    </row>
    <row r="30" spans="1:5" ht="12.75">
      <c r="A30" s="7">
        <v>35</v>
      </c>
      <c r="B30" s="3">
        <v>6532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IF(B30&gt;='Расчет Датчиков'!$A$24,IF(B31&lt;'Расчет Датчиков'!$A$24,A30+(A31-A30)/(B31-B30)*('Расчет Датчиков'!$A$24-B30),0),0)</f>
        <v>0</v>
      </c>
      <c r="E30" s="8"/>
    </row>
    <row r="31" spans="1:5" ht="12.75">
      <c r="A31" s="7">
        <v>40</v>
      </c>
      <c r="B31" s="3">
        <v>5326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IF(B31&gt;='Расчет Датчиков'!$A$24,IF(B32&lt;'Расчет Датчиков'!$A$24,A31+(A32-A31)/(B32-B31)*('Расчет Датчиков'!$A$24-B31),0),0)</f>
        <v>0</v>
      </c>
      <c r="E31" s="8"/>
    </row>
    <row r="32" spans="1:5" ht="12.75">
      <c r="A32" s="7">
        <v>45</v>
      </c>
      <c r="B32" s="3">
        <v>4368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IF(B32&gt;='Расчет Датчиков'!$A$24,IF(B33&lt;'Расчет Датчиков'!$A$24,A32+(A33-A32)/(B33-B32)*('Расчет Датчиков'!$A$24-B32),0),0)</f>
        <v>0</v>
      </c>
      <c r="E32" s="8"/>
    </row>
    <row r="33" spans="1:5" ht="12.75">
      <c r="A33" s="7">
        <v>50</v>
      </c>
      <c r="B33" s="3">
        <v>3602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IF(B33&gt;='Расчет Датчиков'!$A$24,IF(B34&lt;'Расчет Датчиков'!$A$24,A33+(A34-A33)/(B34-B33)*('Расчет Датчиков'!$A$24-B33),0),0)</f>
        <v>54.88636363636363</v>
      </c>
      <c r="E33" s="8"/>
    </row>
    <row r="34" spans="1:5" ht="12.75">
      <c r="A34" s="7">
        <v>55</v>
      </c>
      <c r="B34" s="3">
        <v>2986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IF(B34&gt;='Расчет Датчиков'!$A$24,IF(B35&lt;'Расчет Датчиков'!$A$24,A34+(A35-A34)/(B35-B34)*('Расчет Датчиков'!$A$24-B34),0),0)</f>
        <v>0</v>
      </c>
      <c r="E34" s="8"/>
    </row>
    <row r="35" spans="1:5" ht="12.75">
      <c r="A35" s="7">
        <v>60</v>
      </c>
      <c r="B35" s="3">
        <v>2488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IF(B35&gt;='Расчет Датчиков'!$A$24,IF(B36&lt;'Расчет Датчиков'!$A$24,A35+(A36-A35)/(B36-B35)*('Расчет Датчиков'!$A$24-B35),0),0)</f>
        <v>0</v>
      </c>
      <c r="E35" s="8"/>
    </row>
    <row r="36" spans="1:5" ht="12.75">
      <c r="A36" s="7">
        <v>65</v>
      </c>
      <c r="B36" s="3">
        <v>2082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IF(B36&gt;='Расчет Датчиков'!$A$24,IF(B37&lt;'Расчет Датчиков'!$A$24,A36+(A37-A36)/(B37-B36)*('Расчет Датчиков'!$A$24-B36),0),0)</f>
        <v>0</v>
      </c>
      <c r="E36" s="8"/>
    </row>
    <row r="37" spans="1:5" ht="12.75">
      <c r="A37" s="7">
        <v>70</v>
      </c>
      <c r="B37" s="3">
        <v>1751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IF(B37&gt;='Расчет Датчиков'!$A$24,IF(B38&lt;'Расчет Датчиков'!$A$24,A37+(A38-A37)/(B38-B37)*('Расчет Датчиков'!$A$24-B37),0),0)</f>
        <v>0</v>
      </c>
      <c r="E37" s="8"/>
    </row>
    <row r="38" spans="1:5" ht="12.75">
      <c r="A38" s="7">
        <v>75</v>
      </c>
      <c r="B38" s="3">
        <v>1480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IF(B38&gt;='Расчет Датчиков'!$A$24,IF(B39&lt;'Расчет Датчиков'!$A$24,A38+(A39-A38)/(B39-B38)*('Расчет Датчиков'!$A$24-B38),0),0)</f>
        <v>0</v>
      </c>
      <c r="E38" s="8"/>
    </row>
    <row r="39" spans="1:5" ht="12.75">
      <c r="A39" s="7">
        <v>80</v>
      </c>
      <c r="B39" s="3">
        <v>1256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IF(B39&gt;='Расчет Датчиков'!$A$24,IF(B40&lt;'Расчет Датчиков'!$A$24,A39+(A40-A39)/(B40-B39)*('Расчет Датчиков'!$A$24-B39),0),0)</f>
        <v>0</v>
      </c>
      <c r="E39" s="8"/>
    </row>
    <row r="40" spans="1:5" ht="12.75">
      <c r="A40" s="7">
        <v>85</v>
      </c>
      <c r="B40" s="3">
        <v>1071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IF(B40&gt;='Расчет Датчиков'!$A$24,IF(B41&lt;'Расчет Датчиков'!$A$24,A40+(A41-A40)/(B41-B40)*('Расчет Датчиков'!$A$24-B40),0),0)</f>
        <v>0</v>
      </c>
      <c r="E40" s="8"/>
    </row>
    <row r="41" spans="1:5" ht="12.75">
      <c r="A41" s="7">
        <v>90</v>
      </c>
      <c r="B41" s="3">
        <v>916.4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IF(B41&gt;='Расчет Датчиков'!$A$24,IF(B42&lt;'Расчет Датчиков'!$A$24,A41+(A42-A41)/(B42-B41)*('Расчет Датчиков'!$A$24-B41),0),0)</f>
        <v>0</v>
      </c>
      <c r="E41" s="8"/>
    </row>
    <row r="42" spans="1:5" ht="12.75">
      <c r="A42" s="7">
        <v>95</v>
      </c>
      <c r="B42" s="3">
        <v>787.4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IF(B42&gt;='Расчет Датчиков'!$A$24,IF(B43&lt;'Расчет Датчиков'!$A$24,A42+(A43-A42)/(B43-B42)*('Расчет Датчиков'!$A$24-B42),0),0)</f>
        <v>0</v>
      </c>
      <c r="E42" s="8"/>
    </row>
    <row r="43" spans="1:5" ht="12.75">
      <c r="A43" s="7">
        <v>100</v>
      </c>
      <c r="B43" s="3">
        <v>679.2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IF(B43&gt;='Расчет Датчиков'!$A$24,IF(B44&lt;'Расчет Датчиков'!$A$24,A43+(A44-A43)/(B44-B43)*('Расчет Датчиков'!$A$24-B43),0),0)</f>
        <v>0</v>
      </c>
      <c r="E43" s="8"/>
    </row>
    <row r="44" spans="1:5" ht="12.75">
      <c r="A44" s="7">
        <v>110</v>
      </c>
      <c r="B44" s="3">
        <v>510.8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IF(B44&gt;='Расчет Датчиков'!$A$24,IF(B45&lt;'Расчет Датчиков'!$A$24,A44+(A45-A44)/(B45-B44)*('Расчет Датчиков'!$A$24-B44),0),0)</f>
        <v>0</v>
      </c>
      <c r="E44" s="8"/>
    </row>
    <row r="45" spans="1:5" ht="12.75">
      <c r="A45" s="7">
        <v>120</v>
      </c>
      <c r="B45" s="3">
        <v>389.4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IF(B45&gt;='Расчет Датчиков'!$A$24,IF(B46&lt;'Расчет Датчиков'!$A$24,A45+(A46-A45)/(B46-B45)*('Расчет Датчиков'!$A$24-B45),0),0)</f>
        <v>0</v>
      </c>
      <c r="E45" s="8"/>
    </row>
    <row r="46" spans="1:5" ht="12.75">
      <c r="A46" s="7">
        <v>130</v>
      </c>
      <c r="B46" s="3">
        <v>300.5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IF(B46&gt;='Расчет Датчиков'!$A$24,IF(B47&lt;'Расчет Датчиков'!$A$24,A46+(A47-A46)/(B47-B46)*('Расчет Датчиков'!$A$24-B46),0),0)</f>
        <v>0</v>
      </c>
      <c r="E46" s="8"/>
    </row>
    <row r="47" spans="1:5" ht="12.75">
      <c r="A47" s="7">
        <v>140</v>
      </c>
      <c r="B47" s="3">
        <v>234.7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IF(B47&gt;='Расчет Датчиков'!$A$24,IF(B48&lt;'Расчет Датчиков'!$A$24,A47+(A48-A47)/(B48-B47)*('Расчет Датчиков'!$A$24-B47),0),0)</f>
        <v>0</v>
      </c>
      <c r="E47" s="8"/>
    </row>
    <row r="48" spans="1:5" ht="12.75">
      <c r="A48" s="7">
        <v>150</v>
      </c>
      <c r="B48" s="3">
        <v>185.3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IF(B48&gt;='Расчет Датчиков'!$A$24,IF(B49&lt;'Расчет Датчиков'!$A$24,A48+(A49-A48)/(B49-B48)*('Расчет Датчиков'!$A$24-B48),0),0)</f>
        <v>0</v>
      </c>
      <c r="E48" s="8"/>
    </row>
    <row r="49" spans="1:5" ht="12.75">
      <c r="A49" s="7">
        <v>150.00001</v>
      </c>
      <c r="B49" s="3">
        <v>185.2999</v>
      </c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0.57421875" style="0" bestFit="1" customWidth="1"/>
  </cols>
  <sheetData>
    <row r="1" spans="1:5" ht="13.5" thickTop="1">
      <c r="A1" s="5"/>
      <c r="B1" s="2"/>
      <c r="C1" s="2"/>
      <c r="D1" s="2"/>
      <c r="E1" s="6"/>
    </row>
    <row r="2" spans="1:5" ht="12.75">
      <c r="A2" s="7" t="s">
        <v>60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-50</v>
      </c>
      <c r="B5" s="3">
        <v>1659082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IF(B5&gt;='Расчет Датчиков'!$A$24,IF(B6&lt;'Расчет Датчиков'!$A$24,A5+(A6-A5)/(B6-B5)*('Расчет Датчиков'!$A$24-B5),0),0)</f>
        <v>0</v>
      </c>
      <c r="E5" s="8"/>
    </row>
    <row r="6" spans="1:5" ht="12.75">
      <c r="A6" s="7">
        <v>-45</v>
      </c>
      <c r="B6" s="3">
        <v>1152992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IF(B6&gt;='Расчет Датчиков'!$A$24,IF(B7&lt;'Расчет Датчиков'!$A$24,A6+(A7-A6)/(B7-B6)*('Расчет Датчиков'!$A$24-B6),0),0)</f>
        <v>0</v>
      </c>
      <c r="E6" s="8"/>
    </row>
    <row r="7" spans="1:5" ht="12.75">
      <c r="A7" s="7">
        <v>-40</v>
      </c>
      <c r="B7" s="3">
        <v>810861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IF(B7&gt;='Расчет Датчиков'!$A$24,IF(B8&lt;'Расчет Датчиков'!$A$24,A7+(A8-A7)/(B8-B7)*('Расчет Датчиков'!$A$24-B7),0),0)</f>
        <v>0</v>
      </c>
      <c r="E7" s="8"/>
    </row>
    <row r="8" spans="1:5" ht="12.75">
      <c r="A8" s="7">
        <v>-35</v>
      </c>
      <c r="B8" s="3">
        <v>576763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IF(B8&gt;='Расчет Датчиков'!$A$24,IF(B9&lt;'Расчет Датчиков'!$A$24,A8+(A9-A8)/(B9-B8)*('Расчет Датчиков'!$A$24-B8),0),0)</f>
        <v>0</v>
      </c>
      <c r="E8" s="8"/>
    </row>
    <row r="9" spans="1:5" ht="12.75">
      <c r="A9" s="7">
        <v>-30</v>
      </c>
      <c r="B9" s="3">
        <v>414698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IF(B9&gt;='Расчет Датчиков'!$A$24,IF(B10&lt;'Расчет Датчиков'!$A$24,A9+(A10-A9)/(B10-B9)*('Расчет Датчиков'!$A$24-B9),0),0)</f>
        <v>0</v>
      </c>
      <c r="E9" s="8"/>
    </row>
    <row r="10" spans="1:5" ht="12.75">
      <c r="A10" s="7">
        <v>-25</v>
      </c>
      <c r="B10" s="3">
        <v>301297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IF(B10&gt;='Расчет Датчиков'!$A$24,IF(B11&lt;'Расчет Датчиков'!$A$24,A10+(A11-A10)/(B11-B10)*('Расчет Датчиков'!$A$24-B10),0),0)</f>
        <v>0</v>
      </c>
      <c r="E10" s="8"/>
    </row>
    <row r="11" spans="1:5" ht="12.75">
      <c r="A11" s="7">
        <v>-20</v>
      </c>
      <c r="B11" s="3">
        <v>221088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IF(B11&gt;='Расчет Датчиков'!$A$24,IF(B12&lt;'Расчет Датчиков'!$A$24,A11+(A12-A11)/(B12-B11)*('Расчет Датчиков'!$A$24-B11),0),0)</f>
        <v>0</v>
      </c>
      <c r="E11" s="8"/>
    </row>
    <row r="12" spans="1:5" ht="12.75">
      <c r="A12" s="7">
        <v>-15</v>
      </c>
      <c r="B12" s="3">
        <v>163777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IF(B12&gt;='Расчет Датчиков'!$A$24,IF(B13&lt;'Расчет Датчиков'!$A$24,A12+(A13-A12)/(B13-B12)*('Расчет Датчиков'!$A$24-B12),0),0)</f>
        <v>0</v>
      </c>
      <c r="E12" s="8"/>
    </row>
    <row r="13" spans="1:5" ht="12.75">
      <c r="A13" s="7">
        <v>-10</v>
      </c>
      <c r="B13" s="3">
        <v>122431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IF(B13&gt;='Расчет Датчиков'!$A$24,IF(B14&lt;'Расчет Датчиков'!$A$24,A13+(A14-A13)/(B14-B13)*('Расчет Датчиков'!$A$24-B13),0),0)</f>
        <v>0</v>
      </c>
      <c r="E13" s="8"/>
    </row>
    <row r="14" spans="1:5" ht="12.75">
      <c r="A14" s="7">
        <v>-5</v>
      </c>
      <c r="B14" s="3">
        <v>92322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IF(B14&gt;='Расчет Датчиков'!$A$24,IF(B15&lt;'Расчет Датчиков'!$A$24,A14+(A15-A14)/(B15-B14)*('Расчет Датчиков'!$A$24-B14),0),0)</f>
        <v>0</v>
      </c>
      <c r="E14" s="8"/>
    </row>
    <row r="15" spans="1:5" ht="12.75">
      <c r="A15" s="7">
        <v>0</v>
      </c>
      <c r="B15" s="3">
        <v>70203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IF(B15&gt;='Расчет Датчиков'!$A$24,IF(B16&lt;'Расчет Датчиков'!$A$24,A15+(A16-A15)/(B16-B15)*('Расчет Датчиков'!$A$24-B15),0),0)</f>
        <v>0</v>
      </c>
      <c r="E15" s="8"/>
    </row>
    <row r="16" spans="1:5" ht="12.75">
      <c r="A16" s="7">
        <v>5</v>
      </c>
      <c r="B16" s="3">
        <v>53812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IF(B16&gt;='Расчет Датчиков'!$A$24,IF(B17&lt;'Расчет Датчиков'!$A$24,A16+(A17-A16)/(B17-B16)*('Расчет Датчиков'!$A$24-B16),0),0)</f>
        <v>0</v>
      </c>
      <c r="E16" s="8"/>
    </row>
    <row r="17" spans="1:5" ht="12.75">
      <c r="A17" s="7">
        <v>10</v>
      </c>
      <c r="B17" s="3">
        <v>41567</v>
      </c>
      <c r="C17" s="3">
        <f>IF(A17&lt;='Расчет Датчиков'!$A$18,IF(A18&gt;'Расчет Датчиков'!$A$18,B17+(B18-B17)/(A18-A17)*('Расчет Датчиков'!$A$18-A17),0),0)</f>
        <v>37878.6</v>
      </c>
      <c r="D17" s="3">
        <f>IF(B17&gt;='Расчет Датчиков'!$A$24,IF(B18&lt;'Расчет Датчиков'!$A$24,A17+(A18-A17)/(B18-B17)*('Расчет Датчиков'!$A$24-B17),0),0)</f>
        <v>0</v>
      </c>
      <c r="E17" s="8"/>
    </row>
    <row r="18" spans="1:5" ht="12.75">
      <c r="A18" s="7">
        <v>15</v>
      </c>
      <c r="B18" s="3">
        <v>32346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IF(B18&gt;='Расчет Датчиков'!$A$24,IF(B19&lt;'Расчет Датчиков'!$A$24,A18+(A19-A18)/(B19-B18)*('Расчет Датчиков'!$A$24-B18),0),0)</f>
        <v>0</v>
      </c>
      <c r="E18" s="8"/>
    </row>
    <row r="19" spans="1:5" ht="12.75">
      <c r="A19" s="7">
        <v>20</v>
      </c>
      <c r="B19" s="3">
        <v>25350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IF(B19&gt;='Расчет Датчиков'!$A$24,IF(B20&lt;'Расчет Датчиков'!$A$24,A19+(A20-A19)/(B20-B19)*('Расчет Датчиков'!$A$24-B19),0),0)</f>
        <v>0</v>
      </c>
      <c r="E19" s="8"/>
    </row>
    <row r="20" spans="1:5" ht="12.75">
      <c r="A20" s="7">
        <v>21</v>
      </c>
      <c r="B20" s="3">
        <v>24164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IF(B20&gt;='Расчет Датчиков'!$A$24,IF(B21&lt;'Расчет Датчиков'!$A$24,A20+(A21-A20)/(B21-B20)*('Расчет Датчиков'!$A$24-B20),0),0)</f>
        <v>0</v>
      </c>
      <c r="E20" s="8"/>
    </row>
    <row r="21" spans="1:5" ht="12.75">
      <c r="A21" s="7">
        <v>22</v>
      </c>
      <c r="B21" s="3">
        <v>23039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IF(B21&gt;='Расчет Датчиков'!$A$24,IF(B22&lt;'Расчет Датчиков'!$A$24,A21+(A22-A21)/(B22-B21)*('Расчет Датчиков'!$A$24-B21),0),0)</f>
        <v>0</v>
      </c>
      <c r="E21" s="8"/>
    </row>
    <row r="22" spans="1:5" ht="12.75">
      <c r="A22" s="7">
        <v>23</v>
      </c>
      <c r="B22" s="3">
        <v>21973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IF(B22&gt;='Расчет Датчиков'!$A$24,IF(B23&lt;'Расчет Датчиков'!$A$24,A22+(A23-A22)/(B23-B22)*('Расчет Датчиков'!$A$24-B22),0),0)</f>
        <v>0</v>
      </c>
      <c r="E22" s="8"/>
    </row>
    <row r="23" spans="1:5" ht="12.75">
      <c r="A23" s="7">
        <v>24</v>
      </c>
      <c r="B23" s="3">
        <v>20962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IF(B23&gt;='Расчет Датчиков'!$A$24,IF(B24&lt;'Расчет Датчиков'!$A$24,A23+(A24-A23)/(B24-B23)*('Расчет Датчиков'!$A$24-B23),0),0)</f>
        <v>0</v>
      </c>
      <c r="E23" s="8"/>
    </row>
    <row r="24" spans="1:8" ht="12.75">
      <c r="A24" s="7">
        <v>25</v>
      </c>
      <c r="B24" s="3">
        <v>20000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IF(B24&gt;='Расчет Датчиков'!$A$24,IF(B25&lt;'Расчет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26</v>
      </c>
      <c r="B25" s="3">
        <v>19092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IF(B25&gt;='Расчет Датчиков'!$A$24,IF(B26&lt;'Расчет Датчиков'!$A$24,A25+(A26-A25)/(B26-B25)*('Расчет Датчиков'!$A$24-B25),0),0)</f>
        <v>0</v>
      </c>
      <c r="E25" s="8"/>
    </row>
    <row r="26" spans="1:5" ht="12.75">
      <c r="A26" s="7">
        <v>27</v>
      </c>
      <c r="B26" s="3">
        <v>18228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IF(B26&gt;='Расчет Датчиков'!$A$24,IF(B27&lt;'Расчет Датчиков'!$A$24,A26+(A27-A26)/(B27-B26)*('Расчет Датчиков'!$A$24-B26),0),0)</f>
        <v>0</v>
      </c>
      <c r="E26" s="8"/>
    </row>
    <row r="27" spans="1:5" ht="12.75">
      <c r="A27" s="7">
        <v>28</v>
      </c>
      <c r="B27" s="3">
        <v>17407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IF(B27&gt;='Расчет Датчиков'!$A$24,IF(B28&lt;'Расчет Датчиков'!$A$24,A27+(A28-A27)/(B28-B27)*('Расчет Датчиков'!$A$24-B27),0),0)</f>
        <v>0</v>
      </c>
      <c r="E27" s="8"/>
    </row>
    <row r="28" spans="1:5" ht="12.75">
      <c r="A28" s="7">
        <v>29</v>
      </c>
      <c r="B28" s="3">
        <v>16628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IF(B28&gt;='Расчет Датчиков'!$A$24,IF(B29&lt;'Расчет Датчиков'!$A$24,A28+(A29-A28)/(B29-B28)*('Расчет Датчиков'!$A$24-B28),0),0)</f>
        <v>0</v>
      </c>
      <c r="E28" s="8"/>
    </row>
    <row r="29" spans="1:5" ht="12.75">
      <c r="A29" s="7">
        <v>30</v>
      </c>
      <c r="B29" s="3">
        <v>15887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IF(B29&gt;='Расчет Датчиков'!$A$24,IF(B30&lt;'Расчет Датчиков'!$A$24,A29+(A30-A29)/(B30-B29)*('Расчет Датчиков'!$A$24-B29),0),0)</f>
        <v>0</v>
      </c>
      <c r="E29" s="8"/>
    </row>
    <row r="30" spans="1:5" ht="12.75">
      <c r="A30" s="7">
        <v>35</v>
      </c>
      <c r="B30" s="3">
        <v>12698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IF(B30&gt;='Расчет Датчиков'!$A$24,IF(B31&lt;'Расчет Датчиков'!$A$24,A30+(A31-A30)/(B31-B30)*('Расчет Датчиков'!$A$24-B30),0),0)</f>
        <v>0</v>
      </c>
      <c r="E30" s="8"/>
    </row>
    <row r="31" spans="1:5" ht="12.75">
      <c r="A31" s="7">
        <v>40</v>
      </c>
      <c r="B31" s="3">
        <v>10211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IF(B31&gt;='Расчет Датчиков'!$A$24,IF(B32&lt;'Расчет Датчиков'!$A$24,A31+(A32-A31)/(B32-B31)*('Расчет Датчиков'!$A$24-B31),0),0)</f>
        <v>0</v>
      </c>
      <c r="E31" s="8"/>
    </row>
    <row r="32" spans="1:5" ht="12.75">
      <c r="A32" s="7">
        <v>45</v>
      </c>
      <c r="B32" s="3">
        <v>8259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IF(B32&gt;='Расчет Датчиков'!$A$24,IF(B33&lt;'Расчет Датчиков'!$A$24,A32+(A33-A32)/(B33-B32)*('Расчет Датчиков'!$A$24-B32),0),0)</f>
        <v>0</v>
      </c>
      <c r="E32" s="8"/>
    </row>
    <row r="33" spans="1:5" ht="12.75">
      <c r="A33" s="7">
        <v>50</v>
      </c>
      <c r="B33" s="3">
        <v>6718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IF(B33&gt;='Расчет Датчиков'!$A$24,IF(B34&lt;'Расчет Датчиков'!$A$24,A33+(A34-A33)/(B34-B33)*('Расчет Датчиков'!$A$24-B33),0),0)</f>
        <v>0</v>
      </c>
      <c r="E33" s="8"/>
    </row>
    <row r="34" spans="1:5" ht="12.75">
      <c r="A34" s="7">
        <v>55</v>
      </c>
      <c r="B34" s="3">
        <v>5494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IF(B34&gt;='Расчет Датчиков'!$A$24,IF(B35&lt;'Расчет Датчиков'!$A$24,A34+(A35-A34)/(B35-B34)*('Расчет Датчиков'!$A$24-B34),0),0)</f>
        <v>0</v>
      </c>
      <c r="E34" s="8"/>
    </row>
    <row r="35" spans="1:5" ht="12.75">
      <c r="A35" s="7">
        <v>60</v>
      </c>
      <c r="B35" s="3">
        <v>4517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IF(B35&gt;='Расчет Датчиков'!$A$24,IF(B36&lt;'Расчет Датчиков'!$A$24,A35+(A36-A35)/(B36-B35)*('Расчет Датчиков'!$A$24-B35),0),0)</f>
        <v>0</v>
      </c>
      <c r="E35" s="8"/>
    </row>
    <row r="36" spans="1:5" ht="12.75">
      <c r="A36" s="7">
        <v>65</v>
      </c>
      <c r="B36" s="3">
        <v>3732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IF(B36&gt;='Расчет Датчиков'!$A$24,IF(B37&lt;'Расчет Датчиков'!$A$24,A36+(A37-A36)/(B37-B36)*('Расчет Датчиков'!$A$24-B36),0),0)</f>
        <v>0</v>
      </c>
      <c r="E36" s="8"/>
    </row>
    <row r="37" spans="1:5" ht="12.75">
      <c r="A37" s="7">
        <v>70</v>
      </c>
      <c r="B37" s="3">
        <v>3099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IF(B37&gt;='Расчет Датчиков'!$A$24,IF(B38&lt;'Расчет Датчиков'!$A$24,A37+(A38-A37)/(B38-B37)*('Расчет Датчиков'!$A$24-B37),0),0)</f>
        <v>70.96303501945525</v>
      </c>
      <c r="E37" s="8"/>
    </row>
    <row r="38" spans="1:5" ht="12.75">
      <c r="A38" s="7">
        <v>75</v>
      </c>
      <c r="B38" s="3">
        <v>2585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IF(B38&gt;='Расчет Датчиков'!$A$24,IF(B39&lt;'Расчет Датчиков'!$A$24,A38+(A39-A38)/(B39-B38)*('Расчет Датчиков'!$A$24-B38),0),0)</f>
        <v>0</v>
      </c>
      <c r="E38" s="8"/>
    </row>
    <row r="39" spans="1:5" ht="12.75">
      <c r="A39" s="7">
        <v>80</v>
      </c>
      <c r="B39" s="3">
        <v>2166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IF(B39&gt;='Расчет Датчиков'!$A$24,IF(B40&lt;'Расчет Датчиков'!$A$24,A39+(A40-A39)/(B40-B39)*('Расчет Датчиков'!$A$24-B39),0),0)</f>
        <v>0</v>
      </c>
      <c r="E39" s="8"/>
    </row>
    <row r="40" spans="1:5" ht="12.75">
      <c r="A40" s="7">
        <v>85</v>
      </c>
      <c r="B40" s="3">
        <v>1823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IF(B40&gt;='Расчет Датчиков'!$A$24,IF(B41&lt;'Расчет Датчиков'!$A$24,A40+(A41-A40)/(B41-B40)*('Расчет Датчиков'!$A$24-B40),0),0)</f>
        <v>0</v>
      </c>
      <c r="E40" s="8"/>
    </row>
    <row r="41" spans="1:5" ht="12.75">
      <c r="A41" s="7">
        <v>90</v>
      </c>
      <c r="B41" s="3">
        <v>1541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IF(B41&gt;='Расчет Датчиков'!$A$24,IF(B42&lt;'Расчет Датчиков'!$A$24,A41+(A42-A41)/(B42-B41)*('Расчет Датчиков'!$A$24-B41),0),0)</f>
        <v>0</v>
      </c>
      <c r="E41" s="8"/>
    </row>
    <row r="42" spans="1:5" ht="12.75">
      <c r="A42" s="7">
        <v>95</v>
      </c>
      <c r="B42" s="3">
        <v>1307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IF(B42&gt;='Расчет Датчиков'!$A$24,IF(B43&lt;'Расчет Датчиков'!$A$24,A42+(A43-A42)/(B43-B42)*('Расчет Датчиков'!$A$24-B42),0),0)</f>
        <v>0</v>
      </c>
      <c r="E42" s="8"/>
    </row>
    <row r="43" spans="1:5" ht="12.75">
      <c r="A43" s="7">
        <v>100</v>
      </c>
      <c r="B43" s="3">
        <v>1114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IF(B43&gt;='Расчет Датчиков'!$A$24,IF(B44&lt;'Расчет Датчиков'!$A$24,A43+(A44-A43)/(B44-B43)*('Расчет Датчиков'!$A$24-B43),0),0)</f>
        <v>0</v>
      </c>
      <c r="E43" s="8"/>
    </row>
    <row r="44" spans="1:5" ht="12.75">
      <c r="A44" s="7">
        <v>110</v>
      </c>
      <c r="B44" s="3">
        <v>818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IF(B44&gt;='Расчет Датчиков'!$A$24,IF(B45&lt;'Расчет Датчиков'!$A$24,A44+(A45-A44)/(B45-B44)*('Расчет Датчиков'!$A$24-B44),0),0)</f>
        <v>0</v>
      </c>
      <c r="E44" s="8"/>
    </row>
    <row r="45" spans="1:5" ht="12.75">
      <c r="A45" s="7">
        <v>120</v>
      </c>
      <c r="B45" s="3">
        <v>609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IF(B45&gt;='Расчет Датчиков'!$A$24,IF(B46&lt;'Расчет Датчиков'!$A$24,A45+(A46-A45)/(B46-B45)*('Расчет Датчиков'!$A$24-B45),0),0)</f>
        <v>0</v>
      </c>
      <c r="E45" s="8"/>
    </row>
    <row r="46" spans="1:5" ht="12.75">
      <c r="A46" s="7">
        <v>130</v>
      </c>
      <c r="B46" s="3">
        <v>459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IF(B46&gt;='Расчет Датчиков'!$A$24,IF(B47&lt;'Расчет Датчиков'!$A$24,A46+(A47-A46)/(B47-B46)*('Расчет Датчиков'!$A$24-B46),0),0)</f>
        <v>0</v>
      </c>
      <c r="E46" s="8"/>
    </row>
    <row r="47" spans="1:5" ht="12.75">
      <c r="A47" s="7">
        <v>140</v>
      </c>
      <c r="B47" s="3">
        <v>351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IF(B47&gt;='Расчет Датчиков'!$A$24,IF(B48&lt;'Расчет Датчиков'!$A$24,A47+(A48-A47)/(B48-B47)*('Расчет Датчиков'!$A$24-B47),0),0)</f>
        <v>0</v>
      </c>
      <c r="E47" s="8"/>
    </row>
    <row r="48" spans="1:5" ht="12.75">
      <c r="A48" s="7">
        <v>150</v>
      </c>
      <c r="B48" s="3">
        <v>271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IF(B48&gt;='Расчет Датчиков'!$A$24,IF(B49&lt;'Расчет Датчиков'!$A$24,A48+(A49-A48)/(B49-B48)*('Расчет Датчиков'!$A$24-B48),0),0)</f>
        <v>0</v>
      </c>
      <c r="E48" s="8"/>
    </row>
    <row r="49" spans="1:5" ht="12.75">
      <c r="A49" s="7">
        <v>150.00001</v>
      </c>
      <c r="B49" s="3">
        <v>270.9999</v>
      </c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zoomScale="115" zoomScaleNormal="115" zoomScalePageLayoutView="0" workbookViewId="0" topLeftCell="A1">
      <selection activeCell="J35" sqref="J3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19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-40</v>
      </c>
      <c r="B5" s="3">
        <v>43408.94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IF(B5&gt;='Расчет Датчиков'!$A$24,IF(B6&lt;'Расчет Датчиков'!$A$24,A5+(A6-A5)/(B6-B5)*('Расчет Датчиков'!$A$24-B5),0),0)</f>
        <v>0</v>
      </c>
      <c r="E5" s="8"/>
    </row>
    <row r="6" spans="1:5" ht="12.75">
      <c r="A6" s="7">
        <v>-35</v>
      </c>
      <c r="B6" s="3">
        <v>31947.85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IF(B6&gt;='Расчет Датчиков'!$A$24,IF(B7&lt;'Расчет Датчиков'!$A$24,A6+(A7-A6)/(B7-B6)*('Расчет Датчиков'!$A$24-B6),0),0)</f>
        <v>0</v>
      </c>
      <c r="E6" s="8"/>
    </row>
    <row r="7" spans="1:5" ht="12.75">
      <c r="A7" s="7">
        <v>-30</v>
      </c>
      <c r="B7" s="3">
        <v>23811.3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IF(B7&gt;='Расчет Датчиков'!$A$24,IF(B8&lt;'Расчет Датчиков'!$A$24,A7+(A8-A7)/(B8-B7)*('Расчет Датчиков'!$A$24-B7),0),0)</f>
        <v>0</v>
      </c>
      <c r="E7" s="8"/>
    </row>
    <row r="8" spans="1:5" ht="12.75">
      <c r="A8" s="7">
        <v>-25</v>
      </c>
      <c r="B8" s="3">
        <v>17958.58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IF(B8&gt;='Расчет Датчиков'!$A$24,IF(B9&lt;'Расчет Датчиков'!$A$24,A8+(A9-A8)/(B9-B8)*('Расчет Датчиков'!$A$24-B8),0),0)</f>
        <v>0</v>
      </c>
      <c r="E8" s="8"/>
    </row>
    <row r="9" spans="1:5" ht="12.75">
      <c r="A9" s="7">
        <v>-20</v>
      </c>
      <c r="B9" s="3">
        <v>13696.3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IF(B9&gt;='Расчет Датчиков'!$A$24,IF(B10&lt;'Расчет Датчиков'!$A$24,A9+(A10-A9)/(B10-B9)*('Расчет Датчиков'!$A$24-B9),0),0)</f>
        <v>0</v>
      </c>
      <c r="E9" s="8"/>
    </row>
    <row r="10" spans="1:5" ht="12.75">
      <c r="A10" s="7">
        <v>-15</v>
      </c>
      <c r="B10" s="3">
        <v>10555.9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IF(B10&gt;='Расчет Датчиков'!$A$24,IF(B11&lt;'Расчет Датчиков'!$A$24,A10+(A11-A10)/(B11-B10)*('Расчет Датчиков'!$A$24-B10),0),0)</f>
        <v>0</v>
      </c>
      <c r="E10" s="8"/>
    </row>
    <row r="11" spans="1:5" ht="12.75">
      <c r="A11" s="7">
        <v>-10</v>
      </c>
      <c r="B11" s="3">
        <v>8216.52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IF(B11&gt;='Расчет Датчиков'!$A$24,IF(B12&lt;'Расчет Датчиков'!$A$24,A11+(A12-A11)/(B12-B11)*('Расчет Датчиков'!$A$24-B11),0),0)</f>
        <v>0</v>
      </c>
      <c r="E11" s="8"/>
    </row>
    <row r="12" spans="1:5" ht="12.75">
      <c r="A12" s="7">
        <v>-5</v>
      </c>
      <c r="B12" s="3">
        <v>6455.66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IF(B12&gt;='Расчет Датчиков'!$A$24,IF(B13&lt;'Расчет Датчиков'!$A$24,A12+(A13-A12)/(B13-B12)*('Расчет Датчиков'!$A$24-B12),0),0)</f>
        <v>0</v>
      </c>
      <c r="E12" s="8"/>
    </row>
    <row r="13" spans="1:5" ht="12.75">
      <c r="A13" s="7">
        <v>0</v>
      </c>
      <c r="B13" s="3">
        <v>5117.18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IF(B13&gt;='Расчет Датчиков'!$A$24,IF(B14&lt;'Расчет Датчиков'!$A$24,A13+(A14-A13)/(B14-B13)*('Расчет Датчиков'!$A$24-B13),0),0)</f>
        <v>0</v>
      </c>
      <c r="E13" s="8"/>
    </row>
    <row r="14" spans="1:5" ht="12.75">
      <c r="A14" s="7">
        <v>1</v>
      </c>
      <c r="B14" s="3">
        <v>4889.79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IF(B14&gt;='Расчет Датчиков'!$A$24,IF(B15&lt;'Расчет Датчиков'!$A$24,A14+(A15-A14)/(B15-B14)*('Расчет Датчиков'!$A$24-B14),0),0)</f>
        <v>0</v>
      </c>
      <c r="E14" s="8"/>
    </row>
    <row r="15" spans="1:5" ht="12.75">
      <c r="A15" s="7">
        <v>2</v>
      </c>
      <c r="B15" s="3">
        <v>4674.05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IF(B15&gt;='Расчет Датчиков'!$A$24,IF(B16&lt;'Расчет Датчиков'!$A$24,A15+(A16-A15)/(B16-B15)*('Расчет Датчиков'!$A$24-B15),0),0)</f>
        <v>0</v>
      </c>
      <c r="E15" s="8"/>
    </row>
    <row r="16" spans="1:5" ht="12.75">
      <c r="A16" s="7">
        <v>3</v>
      </c>
      <c r="B16" s="3">
        <v>4469.3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IF(B16&gt;='Расчет Датчиков'!$A$24,IF(B17&lt;'Расчет Датчиков'!$A$24,A16+(A17-A16)/(B17-B16)*('Расчет Датчиков'!$A$24-B16),0),0)</f>
        <v>0</v>
      </c>
      <c r="E16" s="8"/>
    </row>
    <row r="17" spans="1:5" ht="12.75">
      <c r="A17" s="7">
        <v>4</v>
      </c>
      <c r="B17" s="3">
        <v>4274.89</v>
      </c>
      <c r="C17" s="3">
        <f>IF(A17&lt;='Расчет Датчиков'!$A$18,IF(A18&gt;'Расчет Датчиков'!$A$18,B17+(B18-B17)/(A18-A17)*('Расчет Датчиков'!$A$18-A17),0),0)</f>
        <v>0</v>
      </c>
      <c r="D17" s="3">
        <f>IF(B17&gt;='Расчет Датчиков'!$A$24,IF(B18&lt;'Расчет Датчиков'!$A$24,A17+(A18-A17)/(B18-B17)*('Расчет Датчиков'!$A$24-B17),0),0)</f>
        <v>0</v>
      </c>
      <c r="E17" s="8"/>
    </row>
    <row r="18" spans="1:5" ht="12.75">
      <c r="A18" s="7">
        <v>5</v>
      </c>
      <c r="B18" s="3">
        <v>4090.25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IF(B18&gt;='Расчет Датчиков'!$A$24,IF(B19&lt;'Расчет Датчиков'!$A$24,A18+(A19-A18)/(B19-B18)*('Расчет Датчиков'!$A$24-B18),0),0)</f>
        <v>0</v>
      </c>
      <c r="E18" s="8"/>
    </row>
    <row r="19" spans="1:5" ht="12.75">
      <c r="A19" s="7">
        <v>6</v>
      </c>
      <c r="B19" s="3">
        <v>3914.82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IF(B19&gt;='Расчет Датчиков'!$A$24,IF(B20&lt;'Расчет Датчиков'!$A$24,A19+(A20-A19)/(B20-B19)*('Расчет Датчиков'!$A$24-B19),0),0)</f>
        <v>0</v>
      </c>
      <c r="E19" s="8"/>
    </row>
    <row r="20" spans="1:5" ht="12.75">
      <c r="A20" s="7">
        <v>7</v>
      </c>
      <c r="B20" s="3">
        <v>3748.09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IF(B20&gt;='Расчет Датчиков'!$A$24,IF(B21&lt;'Расчет Датчиков'!$A$24,A20+(A21-A20)/(B21-B20)*('Расчет Датчиков'!$A$24-B20),0),0)</f>
        <v>0</v>
      </c>
      <c r="E20" s="8"/>
    </row>
    <row r="21" spans="1:5" ht="12.75">
      <c r="A21" s="7">
        <v>8</v>
      </c>
      <c r="B21" s="3">
        <v>3589.58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IF(B21&gt;='Расчет Датчиков'!$A$24,IF(B22&lt;'Расчет Датчиков'!$A$24,A21+(A22-A21)/(B22-B21)*('Расчет Датчиков'!$A$24-B21),0),0)</f>
        <v>0</v>
      </c>
      <c r="E21" s="8"/>
    </row>
    <row r="22" spans="1:5" ht="12.75">
      <c r="A22" s="7">
        <v>9</v>
      </c>
      <c r="B22" s="3">
        <v>3438.82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IF(B22&gt;='Расчет Датчиков'!$A$24,IF(B23&lt;'Расчет Датчиков'!$A$24,A22+(A23-A22)/(B23-B22)*('Расчет Датчиков'!$A$24-B22),0),0)</f>
        <v>0</v>
      </c>
      <c r="E22" s="8"/>
    </row>
    <row r="23" spans="1:5" ht="12.75">
      <c r="A23" s="7">
        <v>10</v>
      </c>
      <c r="B23" s="3">
        <v>3295.39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IF(B23&gt;='Расчет Датчиков'!$A$24,IF(B24&lt;'Расчет Датчиков'!$A$24,A23+(A24-A23)/(B24-B23)*('Расчет Датчиков'!$A$24-B23),0),0)</f>
        <v>0</v>
      </c>
      <c r="E23" s="8"/>
    </row>
    <row r="24" spans="1:8" ht="12.75">
      <c r="A24" s="7">
        <v>11</v>
      </c>
      <c r="B24" s="3">
        <v>3158.89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IF(B24&gt;='Расчет Датчиков'!$A$24,IF(B25&lt;'Расчет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12</v>
      </c>
      <c r="B25" s="3">
        <v>3028.95</v>
      </c>
      <c r="C25" s="3">
        <f>IF(A25&lt;='Расчет Датчиков'!$A$18,IF(A26&gt;'Расчет Датчиков'!$A$18,B25+(B26-B25)/(A26-A25)*('Расчет Датчиков'!$A$18-A25),0),0)</f>
        <v>3028.95</v>
      </c>
      <c r="D25" s="3">
        <f>IF(B25&gt;='Расчет Датчиков'!$A$24,IF(B26&lt;'Расчет Датчиков'!$A$24,A25+(A26-A25)/(B26-B25)*('Расчет Датчиков'!$A$24-B25),0),0)</f>
        <v>12.233939393939393</v>
      </c>
      <c r="E25" s="8"/>
    </row>
    <row r="26" spans="1:5" ht="12.75">
      <c r="A26" s="7">
        <v>13</v>
      </c>
      <c r="B26" s="3">
        <v>2905.2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IF(B26&gt;='Расчет Датчиков'!$A$24,IF(B27&lt;'Расчет Датчиков'!$A$24,A26+(A27-A26)/(B27-B26)*('Расчет Датчиков'!$A$24-B26),0),0)</f>
        <v>0</v>
      </c>
      <c r="E26" s="8"/>
    </row>
    <row r="27" spans="1:5" ht="12.75">
      <c r="A27" s="7">
        <v>14</v>
      </c>
      <c r="B27" s="3">
        <v>2787.32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IF(B27&gt;='Расчет Датчиков'!$A$24,IF(B28&lt;'Расчет Датчиков'!$A$24,A27+(A28-A27)/(B28-B27)*('Расчет Датчиков'!$A$24-B27),0),0)</f>
        <v>0</v>
      </c>
      <c r="E27" s="8"/>
    </row>
    <row r="28" spans="1:5" ht="12.75">
      <c r="A28" s="7">
        <v>15</v>
      </c>
      <c r="B28" s="3">
        <v>2674.99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IF(B28&gt;='Расчет Датчиков'!$A$24,IF(B29&lt;'Расчет Датчиков'!$A$24,A28+(A29-A28)/(B29-B28)*('Расчет Датчиков'!$A$24-B28),0),0)</f>
        <v>0</v>
      </c>
      <c r="E28" s="8"/>
    </row>
    <row r="29" spans="1:5" ht="12.75">
      <c r="A29" s="7">
        <v>16</v>
      </c>
      <c r="B29" s="3">
        <v>2567.92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IF(B29&gt;='Расчет Датчиков'!$A$24,IF(B30&lt;'Расчет Датчиков'!$A$24,A29+(A30-A29)/(B30-B29)*('Расчет Датчиков'!$A$24-B29),0),0)</f>
        <v>0</v>
      </c>
      <c r="E29" s="8"/>
    </row>
    <row r="30" spans="1:5" ht="12.75">
      <c r="A30" s="7">
        <v>17</v>
      </c>
      <c r="B30" s="3">
        <v>2465.83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IF(B30&gt;='Расчет Датчиков'!$A$24,IF(B31&lt;'Расчет Датчиков'!$A$24,A30+(A31-A30)/(B31-B30)*('Расчет Датчиков'!$A$24-B30),0),0)</f>
        <v>0</v>
      </c>
      <c r="E30" s="8"/>
    </row>
    <row r="31" spans="1:5" ht="12.75">
      <c r="A31" s="7">
        <v>18</v>
      </c>
      <c r="B31" s="3">
        <v>2368.46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IF(B31&gt;='Расчет Датчиков'!$A$24,IF(B32&lt;'Расчет Датчиков'!$A$24,A31+(A32-A31)/(B32-B31)*('Расчет Датчиков'!$A$24-B31),0),0)</f>
        <v>0</v>
      </c>
      <c r="E31" s="8"/>
    </row>
    <row r="32" spans="1:5" ht="12.75">
      <c r="A32" s="7">
        <v>19</v>
      </c>
      <c r="B32" s="3">
        <v>2275.56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IF(B32&gt;='Расчет Датчиков'!$A$24,IF(B33&lt;'Расчет Датчиков'!$A$24,A32+(A33-A32)/(B33-B32)*('Расчет Датчиков'!$A$24-B32),0),0)</f>
        <v>0</v>
      </c>
      <c r="E32" s="8"/>
    </row>
    <row r="33" spans="1:5" ht="12.75">
      <c r="A33" s="7">
        <v>20</v>
      </c>
      <c r="B33" s="3">
        <v>2186.9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IF(B33&gt;='Расчет Датчиков'!$A$24,IF(B34&lt;'Расчет Датчиков'!$A$24,A33+(A34-A33)/(B34-B33)*('Расчет Датчиков'!$A$24-B33),0),0)</f>
        <v>0</v>
      </c>
      <c r="E33" s="8"/>
    </row>
    <row r="34" spans="1:5" ht="12.75">
      <c r="A34" s="7">
        <v>21</v>
      </c>
      <c r="B34" s="3">
        <v>2102.27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IF(B34&gt;='Расчет Датчиков'!$A$24,IF(B35&lt;'Расчет Датчиков'!$A$24,A34+(A35-A34)/(B35-B34)*('Расчет Датчиков'!$A$24-B34),0),0)</f>
        <v>0</v>
      </c>
      <c r="E34" s="8"/>
    </row>
    <row r="35" spans="1:5" ht="12.75">
      <c r="A35" s="7">
        <v>22</v>
      </c>
      <c r="B35" s="3">
        <v>2021.45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IF(B35&gt;='Расчет Датчиков'!$A$24,IF(B36&lt;'Расчет Датчиков'!$A$24,A35+(A36-A35)/(B36-B35)*('Расчет Датчиков'!$A$24-B35),0),0)</f>
        <v>0</v>
      </c>
      <c r="E35" s="8"/>
    </row>
    <row r="36" spans="1:5" ht="12.75">
      <c r="A36" s="7">
        <v>23</v>
      </c>
      <c r="B36" s="3">
        <v>1944.25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IF(B36&gt;='Расчет Датчиков'!$A$24,IF(B37&lt;'Расчет Датчиков'!$A$24,A36+(A37-A36)/(B37-B36)*('Расчет Датчиков'!$A$24-B36),0),0)</f>
        <v>0</v>
      </c>
      <c r="E36" s="8"/>
    </row>
    <row r="37" spans="1:5" ht="12.75">
      <c r="A37" s="7">
        <v>24</v>
      </c>
      <c r="B37" s="3">
        <v>1870.49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IF(B37&gt;='Расчет Датчиков'!$A$24,IF(B38&lt;'Расчет Датчиков'!$A$24,A37+(A38-A37)/(B38-B37)*('Расчет Датчиков'!$A$24-B37),0),0)</f>
        <v>0</v>
      </c>
      <c r="E37" s="8"/>
    </row>
    <row r="38" spans="1:5" ht="12.75">
      <c r="A38" s="7">
        <v>25</v>
      </c>
      <c r="B38" s="3">
        <v>1800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IF(B38&gt;='Расчет Датчиков'!$A$24,IF(B39&lt;'Расчет Датчиков'!$A$24,A38+(A39-A38)/(B39-B38)*('Расчет Датчиков'!$A$24-B38),0),0)</f>
        <v>0</v>
      </c>
      <c r="E38" s="8"/>
    </row>
    <row r="39" spans="1:5" ht="12.75">
      <c r="A39" s="7">
        <v>26</v>
      </c>
      <c r="B39" s="3">
        <v>1732.61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IF(B39&gt;='Расчет Датчиков'!$A$24,IF(B40&lt;'Расчет Датчиков'!$A$24,A39+(A40-A39)/(B40-B39)*('Расчет Датчиков'!$A$24-B39),0),0)</f>
        <v>0</v>
      </c>
      <c r="E39" s="8"/>
    </row>
    <row r="40" spans="1:5" ht="12.75">
      <c r="A40" s="7">
        <v>27</v>
      </c>
      <c r="B40" s="3">
        <v>1668.16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IF(B40&gt;='Расчет Датчиков'!$A$24,IF(B41&lt;'Расчет Датчиков'!$A$24,A40+(A41-A40)/(B41-B40)*('Расчет Датчиков'!$A$24-B40),0),0)</f>
        <v>0</v>
      </c>
      <c r="E40" s="8"/>
    </row>
    <row r="41" spans="1:5" ht="12.75">
      <c r="A41" s="7">
        <v>28</v>
      </c>
      <c r="B41" s="3">
        <v>1606.52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IF(B41&gt;='Расчет Датчиков'!$A$24,IF(B42&lt;'Расчет Датчиков'!$A$24,A41+(A42-A41)/(B42-B41)*('Расчет Датчиков'!$A$24-B41),0),0)</f>
        <v>0</v>
      </c>
      <c r="E41" s="8"/>
    </row>
    <row r="42" spans="1:5" ht="12.75">
      <c r="A42" s="7">
        <v>29</v>
      </c>
      <c r="B42" s="3">
        <v>1547.54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IF(B42&gt;='Расчет Датчиков'!$A$24,IF(B43&lt;'Расчет Датчиков'!$A$24,A42+(A43-A42)/(B43-B42)*('Расчет Датчиков'!$A$24-B42),0),0)</f>
        <v>0</v>
      </c>
      <c r="E42" s="8"/>
    </row>
    <row r="43" spans="1:5" ht="12.75">
      <c r="A43" s="7">
        <v>30</v>
      </c>
      <c r="B43" s="3">
        <v>1491.1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IF(B43&gt;='Расчет Датчиков'!$A$24,IF(B44&lt;'Расчет Датчиков'!$A$24,A43+(A44-A43)/(B44-B43)*('Расчет Датчиков'!$A$24-B43),0),0)</f>
        <v>0</v>
      </c>
      <c r="E43" s="8"/>
    </row>
    <row r="44" spans="1:5" ht="12.75">
      <c r="A44" s="7">
        <v>35</v>
      </c>
      <c r="B44" s="3">
        <v>1242.78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IF(B44&gt;='Расчет Датчиков'!$A$24,IF(B45&lt;'Расчет Датчиков'!$A$24,A44+(A45-A44)/(B45-B44)*('Расчет Датчиков'!$A$24-B44),0),0)</f>
        <v>0</v>
      </c>
      <c r="E44" s="8"/>
    </row>
    <row r="45" spans="1:5" ht="12.75">
      <c r="A45" s="7">
        <v>40</v>
      </c>
      <c r="B45" s="3">
        <v>1041.86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IF(B45&gt;='Расчет Датчиков'!$A$24,IF(B46&lt;'Расчет Датчиков'!$A$24,A45+(A46-A45)/(B46-B45)*('Расчет Датчиков'!$A$24-B45),0),0)</f>
        <v>0</v>
      </c>
      <c r="E45" s="8"/>
    </row>
    <row r="46" spans="1:5" ht="12.75">
      <c r="A46" s="7">
        <v>45</v>
      </c>
      <c r="B46" s="3">
        <v>878.28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IF(B46&gt;='Расчет Датчиков'!$A$24,IF(B47&lt;'Расчет Датчиков'!$A$24,A46+(A47-A46)/(B47-B46)*('Расчет Датчиков'!$A$24-B46),0),0)</f>
        <v>0</v>
      </c>
      <c r="E46" s="8"/>
    </row>
    <row r="47" spans="1:5" ht="12.75">
      <c r="A47" s="7">
        <v>50</v>
      </c>
      <c r="B47" s="3">
        <v>744.31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IF(B47&gt;='Расчет Датчиков'!$A$24,IF(B48&lt;'Расчет Датчиков'!$A$24,A47+(A48-A47)/(B48-B47)*('Расчет Датчиков'!$A$24-B47),0),0)</f>
        <v>0</v>
      </c>
      <c r="E47" s="8"/>
    </row>
    <row r="48" spans="1:5" ht="12.75">
      <c r="A48" s="7">
        <v>55</v>
      </c>
      <c r="B48" s="3">
        <v>633.97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IF(B48&gt;='Расчет Датчиков'!$A$24,IF(B49&lt;'Расчет Датчиков'!$A$24,A48+(A49-A48)/(B49-B48)*('Расчет Датчиков'!$A$24-B48),0),0)</f>
        <v>0</v>
      </c>
      <c r="E48" s="8"/>
    </row>
    <row r="49" spans="1:5" ht="12.75">
      <c r="A49" s="7">
        <v>60</v>
      </c>
      <c r="B49" s="3">
        <v>542.29</v>
      </c>
      <c r="C49" s="3">
        <f>IF(A49&lt;='Расчет Датчиков'!$A$18,IF(A50&gt;'Расчет Датчиков'!$A$18,B49+(B50-B49)/(A50-A49)*('Расчет Датчиков'!$A$18-A49),0),0)</f>
        <v>0</v>
      </c>
      <c r="D49" s="3">
        <f>IF(B49&gt;='Расчет Датчиков'!$A$24,IF(B50&lt;'Расчет Датчиков'!$A$24,A49+(A50-A49)/(B50-B49)*('Расчет Датчиков'!$A$24-B49),0),0)</f>
        <v>0</v>
      </c>
      <c r="E49" s="8"/>
    </row>
    <row r="50" spans="1:5" ht="12.75">
      <c r="A50" s="7">
        <v>65</v>
      </c>
      <c r="B50" s="3">
        <v>466.52</v>
      </c>
      <c r="C50" s="3">
        <f>IF(A50&lt;='Расчет Датчиков'!$A$18,IF(A51&gt;'Расчет Датчиков'!$A$18,B50+(B51-B50)/(A51-A50)*('Расчет Датчиков'!$A$18-A50),0),0)</f>
        <v>0</v>
      </c>
      <c r="D50" s="3">
        <f>IF(B50&gt;='Расчет Датчиков'!$A$24,IF(B51&lt;'Расчет Датчиков'!$A$24,A50+(A51-A50)/(B51-B50)*('Расчет Датчиков'!$A$24-B50),0),0)</f>
        <v>0</v>
      </c>
      <c r="E50" s="8"/>
    </row>
    <row r="51" spans="1:5" ht="12.75">
      <c r="A51" s="7">
        <v>70</v>
      </c>
      <c r="B51" s="3">
        <v>402.9</v>
      </c>
      <c r="C51" s="3">
        <f>IF(A51&lt;='Расчет Датчиков'!$A$18,IF(A52&gt;'Расчет Датчиков'!$A$18,B51+(B52-B51)/(A52-A51)*('Расчет Датчиков'!$A$18-A51),0),0)</f>
        <v>0</v>
      </c>
      <c r="D51" s="3">
        <f>IF(B51&gt;='Расчет Датчиков'!$A$24,IF(B52&lt;'Расчет Датчиков'!$A$24,A51+(A52-A51)/(B52-B51)*('Расчет Датчиков'!$A$24-B51),0),0)</f>
        <v>0</v>
      </c>
      <c r="E51" s="8"/>
    </row>
    <row r="52" spans="1:5" ht="12.75">
      <c r="A52" s="7">
        <v>75</v>
      </c>
      <c r="B52" s="3">
        <v>349.41</v>
      </c>
      <c r="C52" s="3">
        <f>IF(A52&lt;='Расчет Датчиков'!$A$18,IF(A53&gt;'Расчет Датчиков'!$A$18,B52+(B53-B52)/(A53-A52)*('Расчет Датчиков'!$A$18-A52),0),0)</f>
        <v>0</v>
      </c>
      <c r="D52" s="3">
        <f>IF(B52&gt;='Расчет Датчиков'!$A$24,IF(B53&lt;'Расчет Датчиков'!$A$24,A52+(A53-A52)/(B53-B52)*('Расчет Датчиков'!$A$24-B52),0),0)</f>
        <v>0</v>
      </c>
      <c r="E52" s="8"/>
    </row>
    <row r="53" spans="1:5" ht="12.75">
      <c r="A53" s="7">
        <v>80</v>
      </c>
      <c r="B53" s="3">
        <v>304.26</v>
      </c>
      <c r="C53" s="3">
        <f>IF(A53&lt;='Расчет Датчиков'!$A$18,IF(A54&gt;'Расчет Датчиков'!$A$18,B53+(B54-B53)/(A54-A53)*('Расчет Датчиков'!$A$18-A53),0),0)</f>
        <v>0</v>
      </c>
      <c r="D53" s="3">
        <f>IF(B53&gt;='Расчет Датчиков'!$A$24,IF(B54&lt;'Расчет Датчиков'!$A$24,A53+(A54-A53)/(B54-B53)*('Расчет Датчиков'!$A$24-B53),0),0)</f>
        <v>0</v>
      </c>
      <c r="E53" s="8"/>
    </row>
    <row r="54" spans="1:5" ht="12.75">
      <c r="A54" s="7">
        <v>85</v>
      </c>
      <c r="B54" s="3">
        <v>265.96</v>
      </c>
      <c r="C54" s="3">
        <f>IF(A54&lt;='Расчет Датчиков'!$A$18,IF(A55&gt;'Расчет Датчиков'!$A$18,B54+(B55-B54)/(A55-A54)*('Расчет Датчиков'!$A$18-A54),0),0)</f>
        <v>0</v>
      </c>
      <c r="D54" s="3">
        <f>IF(B54&gt;='Расчет Датчиков'!$A$24,IF(B55&lt;'Расчет Датчиков'!$A$24,A54+(A55-A54)/(B55-B54)*('Расчет Датчиков'!$A$24-B54),0),0)</f>
        <v>0</v>
      </c>
      <c r="E54" s="8"/>
    </row>
    <row r="55" spans="1:5" ht="12.75">
      <c r="A55" s="7">
        <v>90</v>
      </c>
      <c r="B55" s="3">
        <v>233.35</v>
      </c>
      <c r="C55" s="3">
        <f>IF(A55&lt;='Расчет Датчиков'!$A$18,IF(A56&gt;'Расчет Датчиков'!$A$18,B55+(B56-B55)/(A56-A55)*('Расчет Датчиков'!$A$18-A55),0),0)</f>
        <v>0</v>
      </c>
      <c r="D55" s="3">
        <f>IF(B55&gt;='Расчет Датчиков'!$A$24,IF(B56&lt;'Расчет Датчиков'!$A$24,A55+(A56-A55)/(B56-B55)*('Расчет Датчиков'!$A$24-B55),0),0)</f>
        <v>0</v>
      </c>
      <c r="E55" s="8"/>
    </row>
    <row r="56" spans="1:5" ht="12.75">
      <c r="A56" s="7">
        <v>95</v>
      </c>
      <c r="B56" s="3">
        <v>205.47</v>
      </c>
      <c r="C56" s="3">
        <f>IF(A56&lt;='Расчет Датчиков'!$A$18,IF(A57&gt;'Расчет Датчиков'!$A$18,B56+(B57-B56)/(A57-A56)*('Расчет Датчиков'!$A$18-A56),0),0)</f>
        <v>0</v>
      </c>
      <c r="D56" s="3">
        <f>IF(B56&gt;='Расчет Датчиков'!$A$24,IF(B57&lt;'Расчет Датчиков'!$A$24,A56+(A57-A56)/(B57-B56)*('Расчет Датчиков'!$A$24-B56),0),0)</f>
        <v>0</v>
      </c>
      <c r="E56" s="8"/>
    </row>
    <row r="57" spans="1:5" ht="12.75">
      <c r="A57" s="7">
        <v>100</v>
      </c>
      <c r="B57" s="3">
        <v>181.53</v>
      </c>
      <c r="C57" s="3">
        <f>IF(A57&lt;='Расчет Датчиков'!$A$18,IF(A58&gt;'Расчет Датчиков'!$A$18,B57+(B58-B57)/(A58-A57)*('Расчет Датчиков'!$A$18-A57),0),0)</f>
        <v>0</v>
      </c>
      <c r="D57" s="3">
        <f>IF(B57&gt;='Расчет Датчиков'!$A$24,IF(B58&lt;'Расчет Датчиков'!$A$24,A57+(A58-A57)/(B58-B57)*('Расчет Датчиков'!$A$24-B57),0),0)</f>
        <v>0</v>
      </c>
      <c r="E57" s="8"/>
    </row>
    <row r="58" spans="1:5" ht="12.75">
      <c r="A58" s="7">
        <v>105</v>
      </c>
      <c r="B58" s="3">
        <v>160.91</v>
      </c>
      <c r="C58" s="3">
        <f>IF(A58&lt;='Расчет Датчиков'!$A$18,IF(A59&gt;'Расчет Датчиков'!$A$18,B58+(B59-B58)/(A59-A58)*('Расчет Датчиков'!$A$18-A58),0),0)</f>
        <v>0</v>
      </c>
      <c r="D58" s="3">
        <f>IF(B58&gt;='Расчет Датчиков'!$A$24,IF(B59&lt;'Расчет Датчиков'!$A$24,A58+(A59-A58)/(B59-B58)*('Расчет Датчиков'!$A$24-B58),0),0)</f>
        <v>0</v>
      </c>
      <c r="E58" s="8"/>
    </row>
    <row r="59" spans="1:5" ht="12.75">
      <c r="A59" s="7">
        <v>110</v>
      </c>
      <c r="B59" s="3">
        <v>143.08</v>
      </c>
      <c r="C59" s="3">
        <f>IF(A59&lt;='Расчет Датчиков'!$A$18,IF(A60&gt;'Расчет Датчиков'!$A$18,B59+(B60-B59)/(A60-A59)*('Расчет Датчиков'!$A$18-A59),0),0)</f>
        <v>0</v>
      </c>
      <c r="D59" s="3">
        <f>IF(B59&gt;='Расчет Датчиков'!$A$24,IF(B60&lt;'Расчет Датчиков'!$A$24,A59+(A60-A59)/(B60-B59)*('Расчет Датчиков'!$A$24-B59),0),0)</f>
        <v>0</v>
      </c>
      <c r="E59" s="8"/>
    </row>
    <row r="60" spans="1:5" ht="12.75">
      <c r="A60" s="7">
        <v>115</v>
      </c>
      <c r="B60" s="3">
        <v>127.62</v>
      </c>
      <c r="C60" s="3">
        <f>IF(A60&lt;='Расчет Датчиков'!$A$18,IF(A61&gt;'Расчет Датчиков'!$A$18,B60+(B61-B60)/(A61-A60)*('Расчет Датчиков'!$A$18-A60),0),0)</f>
        <v>0</v>
      </c>
      <c r="D60" s="3">
        <f>IF(B60&gt;='Расчет Датчиков'!$A$24,IF(B61&lt;'Расчет Датчиков'!$A$24,A60+(A61-A60)/(B61-B60)*('Расчет Датчиков'!$A$24-B60),0),0)</f>
        <v>0</v>
      </c>
      <c r="E60" s="8"/>
    </row>
    <row r="61" spans="1:5" ht="12.75">
      <c r="A61" s="7">
        <v>120</v>
      </c>
      <c r="B61" s="3">
        <v>114.15</v>
      </c>
      <c r="C61" s="3">
        <f>IF(A61&lt;='Расчет Датчиков'!$A$18,IF(A62&gt;'Расчет Датчиков'!$A$18,B61+(B62-B61)/(A62-A61)*('Расчет Датчиков'!$A$18-A61),0),0)</f>
        <v>0</v>
      </c>
      <c r="D61" s="3">
        <f>IF(B61&gt;='Расчет Датчиков'!$A$24,IF(B62&lt;'Расчет Датчиков'!$A$24,A61+(A62-A61)/(B62-B61)*('Расчет Датчиков'!$A$24-B61),0),0)</f>
        <v>0</v>
      </c>
      <c r="E61" s="8"/>
    </row>
    <row r="62" spans="1:5" ht="12.75">
      <c r="A62" s="7">
        <v>120.001</v>
      </c>
      <c r="B62" s="3">
        <v>114.14999</v>
      </c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27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-50</v>
      </c>
      <c r="B5" s="3">
        <v>518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IF(B5&lt;='Расчет Датчиков'!$A$24,IF(B6&gt;'Расчет Датчиков'!$A$24,A5+(A6-A5)/(B6-B5)*('Расчет Датчиков'!$A$24-B5),0),0)</f>
        <v>0</v>
      </c>
      <c r="E5" s="8"/>
    </row>
    <row r="6" spans="1:5" ht="12.75">
      <c r="A6" s="7">
        <v>-45</v>
      </c>
      <c r="B6" s="3">
        <v>544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IF(B6&lt;='Расчет Датчиков'!$A$24,IF(B7&gt;'Расчет Датчиков'!$A$24,A6+(A7-A6)/(B7-B6)*('Расчет Датчиков'!$A$24-B6),0),0)</f>
        <v>0</v>
      </c>
      <c r="E6" s="8"/>
    </row>
    <row r="7" spans="1:5" ht="12.75">
      <c r="A7" s="7">
        <v>-40</v>
      </c>
      <c r="B7" s="3">
        <v>570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IF(B7&lt;='Расчет Датчиков'!$A$24,IF(B8&gt;'Расчет Датчиков'!$A$24,A7+(A8-A7)/(B8-B7)*('Расчет Датчиков'!$A$24-B7),0),0)</f>
        <v>0</v>
      </c>
      <c r="E7" s="8"/>
    </row>
    <row r="8" spans="1:5" ht="12.75">
      <c r="A8" s="7">
        <v>-35</v>
      </c>
      <c r="B8" s="3">
        <v>597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IF(B8&lt;='Расчет Датчиков'!$A$24,IF(B9&gt;'Расчет Датчиков'!$A$24,A8+(A9-A8)/(B9-B8)*('Расчет Датчиков'!$A$24-B8),0),0)</f>
        <v>0</v>
      </c>
      <c r="E8" s="8"/>
    </row>
    <row r="9" spans="1:5" ht="12.75">
      <c r="A9" s="7">
        <v>-30</v>
      </c>
      <c r="B9" s="3">
        <v>625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IF(B9&lt;='Расчет Датчиков'!$A$24,IF(B10&gt;'Расчет Датчиков'!$A$24,A9+(A10-A9)/(B10-B9)*('Расчет Датчиков'!$A$24-B9),0),0)</f>
        <v>0</v>
      </c>
      <c r="E9" s="8"/>
    </row>
    <row r="10" spans="1:5" ht="12.75">
      <c r="A10" s="7">
        <v>-25</v>
      </c>
      <c r="B10" s="3">
        <v>655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IF(B10&lt;='Расчет Датчиков'!$A$24,IF(B11&gt;'Расчет Датчиков'!$A$24,A10+(A11-A10)/(B11-B10)*('Расчет Датчиков'!$A$24-B10),0),0)</f>
        <v>0</v>
      </c>
      <c r="E10" s="8"/>
    </row>
    <row r="11" spans="1:5" ht="12.75">
      <c r="A11" s="7">
        <v>-20</v>
      </c>
      <c r="B11" s="3">
        <v>685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IF(B11&lt;='Расчет Датчиков'!$A$24,IF(B12&gt;'Расчет Датчиков'!$A$24,A11+(A12-A11)/(B12-B11)*('Расчет Датчиков'!$A$24-B11),0),0)</f>
        <v>0</v>
      </c>
      <c r="E11" s="8"/>
    </row>
    <row r="12" spans="1:5" ht="12.75">
      <c r="A12" s="7">
        <v>-15</v>
      </c>
      <c r="B12" s="3">
        <v>716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IF(B12&lt;='Расчет Датчиков'!$A$24,IF(B13&gt;'Расчет Датчиков'!$A$24,A12+(A13-A12)/(B13-B12)*('Расчет Датчиков'!$A$24-B12),0),0)</f>
        <v>0</v>
      </c>
      <c r="E12" s="8"/>
    </row>
    <row r="13" spans="1:5" ht="12.75">
      <c r="A13" s="7">
        <v>-10</v>
      </c>
      <c r="B13" s="3">
        <v>748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IF(B13&lt;='Расчет Датчиков'!$A$24,IF(B14&gt;'Расчет Датчиков'!$A$24,A13+(A14-A13)/(B14-B13)*('Расчет Датчиков'!$A$24-B13),0),0)</f>
        <v>0</v>
      </c>
      <c r="E13" s="8"/>
    </row>
    <row r="14" spans="1:5" ht="12.75">
      <c r="A14" s="7">
        <v>-5</v>
      </c>
      <c r="B14" s="3">
        <v>781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IF(B14&lt;='Расчет Датчиков'!$A$24,IF(B15&gt;'Расчет Датчиков'!$A$24,A14+(A15-A14)/(B15-B14)*('Расчет Датчиков'!$A$24-B14),0),0)</f>
        <v>0</v>
      </c>
      <c r="E14" s="8"/>
    </row>
    <row r="15" spans="1:5" ht="12.75">
      <c r="A15" s="7">
        <v>0</v>
      </c>
      <c r="B15" s="3">
        <v>815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IF(B15&lt;='Расчет Датчиков'!$A$24,IF(B16&gt;'Расчет Датчиков'!$A$24,A15+(A16-A15)/(B16-B15)*('Расчет Датчиков'!$A$24-B15),0),0)</f>
        <v>0</v>
      </c>
      <c r="E15" s="8"/>
    </row>
    <row r="16" spans="1:5" ht="12.75">
      <c r="A16" s="7">
        <v>5</v>
      </c>
      <c r="B16" s="3">
        <v>850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IF(B16&lt;='Расчет Датчиков'!$A$24,IF(B17&gt;'Расчет Датчиков'!$A$24,A16+(A17-A16)/(B17-B16)*('Расчет Датчиков'!$A$24-B16),0),0)</f>
        <v>0</v>
      </c>
      <c r="E16" s="8"/>
    </row>
    <row r="17" spans="1:5" ht="12.75">
      <c r="A17" s="7">
        <v>10</v>
      </c>
      <c r="B17" s="3">
        <v>886</v>
      </c>
      <c r="C17" s="3">
        <f>IF(A17&lt;='Расчет Датчиков'!$A$18,IF(A18&gt;'Расчет Датчиков'!$A$18,B17+(B18-B17)/(A18-A17)*('Расчет Датчиков'!$A$18-A17),0),0)</f>
        <v>900.8</v>
      </c>
      <c r="D17" s="3">
        <f>IF(B17&lt;='Расчет Датчиков'!$A$24,IF(B18&gt;'Расчет Датчиков'!$A$24,A17+(A18-A17)/(B18-B17)*('Расчет Датчиков'!$A$24-B17),0),0)</f>
        <v>0</v>
      </c>
      <c r="E17" s="8"/>
    </row>
    <row r="18" spans="1:5" ht="12.75">
      <c r="A18" s="7">
        <v>15</v>
      </c>
      <c r="B18" s="3">
        <v>923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IF(B18&lt;='Расчет Датчиков'!$A$24,IF(B19&gt;'Расчет Датчиков'!$A$24,A18+(A19-A18)/(B19-B18)*('Расчет Датчиков'!$A$24-B18),0),0)</f>
        <v>0</v>
      </c>
      <c r="E18" s="8"/>
    </row>
    <row r="19" spans="1:5" ht="12.75">
      <c r="A19" s="7">
        <v>20</v>
      </c>
      <c r="B19" s="3">
        <v>961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IF(B19&lt;='Расчет Датчиков'!$A$24,IF(B20&gt;'Расчет Датчиков'!$A$24,A19+(A20-A19)/(B20-B19)*('Расчет Датчиков'!$A$24-B19),0),0)</f>
        <v>0</v>
      </c>
      <c r="E19" s="8"/>
    </row>
    <row r="20" spans="1:5" ht="12.75">
      <c r="A20" s="7">
        <v>21</v>
      </c>
      <c r="B20" s="3">
        <v>969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IF(B20&lt;='Расчет Датчиков'!$A$24,IF(B21&gt;'Расчет Датчиков'!$A$24,A20+(A21-A20)/(B21-B20)*('Расчет Датчиков'!$A$24-B20),0),0)</f>
        <v>0</v>
      </c>
      <c r="E20" s="8"/>
    </row>
    <row r="21" spans="1:5" ht="12.75">
      <c r="A21" s="7">
        <v>22</v>
      </c>
      <c r="B21" s="3">
        <v>977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IF(B21&lt;='Расчет Датчиков'!$A$24,IF(B22&gt;'Расчет Датчиков'!$A$24,A21+(A22-A21)/(B22-B21)*('Расчет Датчиков'!$A$24-B21),0),0)</f>
        <v>0</v>
      </c>
      <c r="E21" s="8"/>
    </row>
    <row r="22" spans="1:5" ht="12.75">
      <c r="A22" s="7">
        <v>23</v>
      </c>
      <c r="B22" s="3">
        <v>984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IF(B22&lt;='Расчет Датчиков'!$A$24,IF(B23&gt;'Расчет Датчиков'!$A$24,A22+(A23-A22)/(B23-B22)*('Расчет Датчиков'!$A$24-B22),0),0)</f>
        <v>0</v>
      </c>
      <c r="E22" s="8"/>
    </row>
    <row r="23" spans="1:5" ht="12.75">
      <c r="A23" s="7">
        <v>24</v>
      </c>
      <c r="B23" s="3">
        <v>992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IF(B23&lt;='Расчет Датчиков'!$A$24,IF(B24&gt;'Расчет Датчиков'!$A$24,A23+(A24-A23)/(B24-B23)*('Расчет Датчиков'!$A$24-B23),0),0)</f>
        <v>0</v>
      </c>
      <c r="E23" s="8"/>
    </row>
    <row r="24" spans="1:8" ht="12.75">
      <c r="A24" s="7">
        <v>25</v>
      </c>
      <c r="B24" s="3">
        <v>1000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IF(B24&lt;='Расчет Датчиков'!$A$24,IF(B25&gt;'Расчет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26</v>
      </c>
      <c r="B25" s="3">
        <v>1008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IF(B25&lt;='Расчет Датчиков'!$A$24,IF(B26&gt;'Расчет Датчиков'!$A$24,A25+(A26-A25)/(B26-B25)*('Расчет Датчиков'!$A$24-B25),0),0)</f>
        <v>0</v>
      </c>
      <c r="E25" s="8"/>
    </row>
    <row r="26" spans="1:5" ht="12.75">
      <c r="A26" s="7">
        <v>27</v>
      </c>
      <c r="B26" s="3">
        <v>1016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IF(B26&lt;='Расчет Датчиков'!$A$24,IF(B27&gt;'Расчет Датчиков'!$A$24,A26+(A27-A26)/(B27-B26)*('Расчет Датчиков'!$A$24-B26),0),0)</f>
        <v>0</v>
      </c>
      <c r="E26" s="8"/>
    </row>
    <row r="27" spans="1:5" ht="12.75">
      <c r="A27" s="7">
        <v>28</v>
      </c>
      <c r="B27" s="3">
        <v>1024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IF(B27&lt;='Расчет Датчиков'!$A$24,IF(B28&gt;'Расчет Датчиков'!$A$24,A27+(A28-A27)/(B28-B27)*('Расчет Датчиков'!$A$24-B27),0),0)</f>
        <v>0</v>
      </c>
      <c r="E27" s="8"/>
    </row>
    <row r="28" spans="1:5" ht="12.75">
      <c r="A28" s="7">
        <v>29</v>
      </c>
      <c r="B28" s="3">
        <v>1032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IF(B28&lt;='Расчет Датчиков'!$A$24,IF(B29&gt;'Расчет Датчиков'!$A$24,A28+(A29-A28)/(B29-B28)*('Расчет Датчиков'!$A$24-B28),0),0)</f>
        <v>0</v>
      </c>
      <c r="E28" s="8"/>
    </row>
    <row r="29" spans="1:5" ht="12.75">
      <c r="A29" s="7">
        <v>30</v>
      </c>
      <c r="B29" s="3">
        <v>1040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IF(B29&lt;='Расчет Датчиков'!$A$24,IF(B30&gt;'Расчет Датчиков'!$A$24,A29+(A30-A29)/(B30-B29)*('Расчет Датчиков'!$A$24-B29),0),0)</f>
        <v>0</v>
      </c>
      <c r="E29" s="8"/>
    </row>
    <row r="30" spans="1:5" ht="12.75">
      <c r="A30" s="7">
        <v>35</v>
      </c>
      <c r="B30" s="3">
        <v>1081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IF(B30&lt;='Расчет Датчиков'!$A$24,IF(B31&gt;'Расчет Датчиков'!$A$24,A30+(A31-A30)/(B31-B30)*('Расчет Датчиков'!$A$24-B30),0),0)</f>
        <v>0</v>
      </c>
      <c r="E30" s="8"/>
    </row>
    <row r="31" spans="1:5" ht="12.75">
      <c r="A31" s="7">
        <v>40</v>
      </c>
      <c r="B31" s="3">
        <v>1123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IF(B31&lt;='Расчет Датчиков'!$A$24,IF(B32&gt;'Расчет Датчиков'!$A$24,A31+(A32-A31)/(B32-B31)*('Расчет Датчиков'!$A$24-B31),0),0)</f>
        <v>0</v>
      </c>
      <c r="E31" s="8"/>
    </row>
    <row r="32" spans="1:5" ht="12.75">
      <c r="A32" s="7">
        <v>45</v>
      </c>
      <c r="B32" s="3">
        <v>1166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IF(B32&lt;='Расчет Датчиков'!$A$24,IF(B33&gt;'Расчет Датчиков'!$A$24,A32+(A33-A32)/(B33-B32)*('Расчет Датчиков'!$A$24-B32),0),0)</f>
        <v>0</v>
      </c>
      <c r="E32" s="8"/>
    </row>
    <row r="33" spans="1:5" ht="12.75">
      <c r="A33" s="7">
        <v>50</v>
      </c>
      <c r="B33" s="3">
        <v>1209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IF(B33&lt;='Расчет Датчиков'!$A$24,IF(B34&gt;'Расчет Датчиков'!$A$24,A33+(A34-A33)/(B34-B33)*('Расчет Датчиков'!$A$24-B33),0),0)</f>
        <v>0</v>
      </c>
      <c r="E33" s="8"/>
    </row>
    <row r="34" spans="1:5" ht="12.75">
      <c r="A34" s="7">
        <v>55</v>
      </c>
      <c r="B34" s="3">
        <v>1254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IF(B34&lt;='Расчет Датчиков'!$A$24,IF(B35&gt;'Расчет Датчиков'!$A$24,A34+(A35-A34)/(B35-B34)*('Расчет Датчиков'!$A$24-B34),0),0)</f>
        <v>0</v>
      </c>
      <c r="E34" s="8"/>
    </row>
    <row r="35" spans="1:5" ht="12.75">
      <c r="A35" s="7">
        <v>60</v>
      </c>
      <c r="B35" s="3">
        <v>1300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IF(B35&lt;='Расчет Датчиков'!$A$24,IF(B36&gt;'Расчет Датчиков'!$A$24,A35+(A36-A35)/(B36-B35)*('Расчет Датчиков'!$A$24-B35),0),0)</f>
        <v>0</v>
      </c>
      <c r="E35" s="8"/>
    </row>
    <row r="36" spans="1:5" ht="12.75">
      <c r="A36" s="7">
        <v>65</v>
      </c>
      <c r="B36" s="3">
        <v>1347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IF(B36&lt;='Расчет Датчиков'!$A$24,IF(B37&gt;'Расчет Датчиков'!$A$24,A36+(A37-A36)/(B37-B36)*('Расчет Датчиков'!$A$24-B36),0),0)</f>
        <v>0</v>
      </c>
      <c r="E36" s="8"/>
    </row>
    <row r="37" spans="1:5" ht="12.75">
      <c r="A37" s="7">
        <v>70</v>
      </c>
      <c r="B37" s="3">
        <v>1394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IF(B37&lt;='Расчет Датчиков'!$A$24,IF(B38&gt;'Расчет Датчиков'!$A$24,A37+(A38-A37)/(B38-B37)*('Расчет Датчиков'!$A$24-B37),0),0)</f>
        <v>0</v>
      </c>
      <c r="E37" s="8"/>
    </row>
    <row r="38" spans="1:5" ht="12.75">
      <c r="A38" s="7">
        <v>75</v>
      </c>
      <c r="B38" s="3">
        <v>1442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IF(B38&lt;='Расчет Датчиков'!$A$24,IF(B39&gt;'Расчет Датчиков'!$A$24,A38+(A39-A38)/(B39-B38)*('Расчет Датчиков'!$A$24-B38),0),0)</f>
        <v>0</v>
      </c>
      <c r="E38" s="8"/>
    </row>
    <row r="39" spans="1:5" ht="12.75">
      <c r="A39" s="7">
        <v>80</v>
      </c>
      <c r="B39" s="3">
        <v>1492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IF(B39&lt;='Расчет Датчиков'!$A$24,IF(B40&gt;'Расчет Датчиков'!$A$24,A39+(A40-A39)/(B40-B39)*('Расчет Датчиков'!$A$24-B39),0),0)</f>
        <v>0</v>
      </c>
      <c r="E39" s="8"/>
    </row>
    <row r="40" spans="1:5" ht="12.75">
      <c r="A40" s="7">
        <v>85</v>
      </c>
      <c r="B40" s="3">
        <v>1543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IF(B40&lt;='Расчет Датчиков'!$A$24,IF(B41&gt;'Расчет Датчиков'!$A$24,A40+(A41-A40)/(B41-B40)*('Расчет Датчиков'!$A$24-B40),0),0)</f>
        <v>0</v>
      </c>
      <c r="E40" s="8"/>
    </row>
    <row r="41" spans="1:5" ht="12.75">
      <c r="A41" s="7">
        <v>90</v>
      </c>
      <c r="B41" s="3">
        <v>1594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IF(B41&lt;='Расчет Датчиков'!$A$24,IF(B42&gt;'Расчет Датчиков'!$A$24,A41+(A42-A41)/(B42-B41)*('Расчет Датчиков'!$A$24-B41),0),0)</f>
        <v>0</v>
      </c>
      <c r="E41" s="8"/>
    </row>
    <row r="42" spans="1:5" ht="12.75">
      <c r="A42" s="7">
        <v>95</v>
      </c>
      <c r="B42" s="3">
        <v>1647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IF(B42&lt;='Расчет Датчиков'!$A$24,IF(B43&gt;'Расчет Датчиков'!$A$24,A42+(A43-A42)/(B43-B42)*('Расчет Датчиков'!$A$24-B42),0),0)</f>
        <v>0</v>
      </c>
      <c r="E42" s="8"/>
    </row>
    <row r="43" spans="1:5" ht="12.75">
      <c r="A43" s="7">
        <v>100</v>
      </c>
      <c r="B43" s="3">
        <v>1700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IF(B43&lt;='Расчет Датчиков'!$A$24,IF(B44&gt;'Расчет Датчиков'!$A$24,A43+(A44-A43)/(B44-B43)*('Расчет Датчиков'!$A$24-B43),0),0)</f>
        <v>0</v>
      </c>
      <c r="E43" s="8"/>
    </row>
    <row r="44" spans="1:5" ht="12.75">
      <c r="A44" s="7">
        <v>110</v>
      </c>
      <c r="B44" s="3">
        <v>1810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IF(B44&lt;='Расчет Датчиков'!$A$24,IF(B45&gt;'Расчет Датчиков'!$A$24,A44+(A45-A44)/(B45-B44)*('Расчет Датчиков'!$A$24-B44),0),0)</f>
        <v>0</v>
      </c>
      <c r="E44" s="8"/>
    </row>
    <row r="45" spans="1:5" ht="12.75">
      <c r="A45" s="7">
        <v>120</v>
      </c>
      <c r="B45" s="3">
        <v>1923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IF(B45&lt;='Расчет Датчиков'!$A$24,IF(B46&gt;'Расчет Датчиков'!$A$24,A45+(A46-A45)/(B46-B45)*('Расчет Датчиков'!$A$24-B45),0),0)</f>
        <v>0</v>
      </c>
      <c r="E45" s="8"/>
    </row>
    <row r="46" spans="1:5" ht="12.75">
      <c r="A46" s="7">
        <v>130</v>
      </c>
      <c r="B46" s="3">
        <v>2041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IF(B46&lt;='Расчет Датчиков'!$A$24,IF(B47&gt;'Расчет Датчиков'!$A$24,A46+(A47-A46)/(B47-B46)*('Расчет Датчиков'!$A$24-B46),0),0)</f>
        <v>0</v>
      </c>
      <c r="E46" s="8"/>
    </row>
    <row r="47" spans="1:5" ht="12.75">
      <c r="A47" s="7">
        <v>140</v>
      </c>
      <c r="B47" s="3">
        <v>2128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IF(B47&lt;='Расчет Датчиков'!$A$24,IF(B48&gt;'Расчет Датчиков'!$A$24,A47+(A48-A47)/(B48-B47)*('Расчет Датчиков'!$A$24-B47),0),0)</f>
        <v>0</v>
      </c>
      <c r="E47" s="8"/>
    </row>
    <row r="48" spans="1:5" ht="12.75">
      <c r="A48" s="7">
        <v>150</v>
      </c>
      <c r="B48" s="3">
        <v>2235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IF(B48&lt;='Расчет Датчиков'!$A$24,IF(B49&gt;'Расчет Датчиков'!$A$24,A48+(A49-A48)/(B49-B48)*('Расчет Датчиков'!$A$24-B48),0),0)</f>
        <v>0</v>
      </c>
      <c r="E48" s="8"/>
    </row>
    <row r="49" spans="1:5" ht="12.75">
      <c r="A49" s="7">
        <v>150.00001</v>
      </c>
      <c r="B49" s="3">
        <v>2235.00001</v>
      </c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11"/>
    </row>
    <row r="112" spans="1:5" ht="13.5" thickBot="1">
      <c r="A112" s="9"/>
      <c r="B112" s="4"/>
      <c r="C112" s="4"/>
      <c r="D112" s="4"/>
      <c r="E112" s="12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30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-50</v>
      </c>
      <c r="B5" s="3">
        <v>1029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IF(B5&lt;='Расчет Датчиков'!$A$24,IF(B6&gt;'Расчет Датчиков'!$A$24,A5+(A6-A5)/(B6-B5)*('Расчет Датчиков'!$A$24-B5),0),0)</f>
        <v>0</v>
      </c>
      <c r="E5" s="8"/>
    </row>
    <row r="6" spans="1:5" ht="12.75">
      <c r="A6" s="7">
        <v>-45</v>
      </c>
      <c r="B6" s="3">
        <v>1081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IF(B6&lt;='Расчет Датчиков'!$A$24,IF(B7&gt;'Расчет Датчиков'!$A$24,A6+(A7-A6)/(B7-B6)*('Расчет Датчиков'!$A$24-B6),0),0)</f>
        <v>0</v>
      </c>
      <c r="E6" s="8"/>
    </row>
    <row r="7" spans="1:5" ht="12.75">
      <c r="A7" s="7">
        <v>-40</v>
      </c>
      <c r="B7" s="3">
        <v>1134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IF(B7&lt;='Расчет Датчиков'!$A$24,IF(B8&gt;'Расчет Датчиков'!$A$24,A7+(A8-A7)/(B8-B7)*('Расчет Датчиков'!$A$24-B7),0),0)</f>
        <v>0</v>
      </c>
      <c r="E7" s="8"/>
    </row>
    <row r="8" spans="1:5" ht="12.75">
      <c r="A8" s="7">
        <v>-35</v>
      </c>
      <c r="B8" s="3">
        <v>1189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IF(B8&lt;='Расчет Датчиков'!$A$24,IF(B9&gt;'Расчет Датчиков'!$A$24,A8+(A9-A8)/(B9-B8)*('Расчет Датчиков'!$A$24-B8),0),0)</f>
        <v>0</v>
      </c>
      <c r="E8" s="8"/>
    </row>
    <row r="9" spans="1:5" ht="12.75">
      <c r="A9" s="7">
        <v>-30</v>
      </c>
      <c r="B9" s="3">
        <v>1246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IF(B9&lt;='Расчет Датчиков'!$A$24,IF(B10&gt;'Расчет Датчиков'!$A$24,A9+(A10-A9)/(B10-B9)*('Расчет Датчиков'!$A$24-B9),0),0)</f>
        <v>0</v>
      </c>
      <c r="E9" s="8"/>
    </row>
    <row r="10" spans="1:5" ht="12.75">
      <c r="A10" s="7">
        <v>-25</v>
      </c>
      <c r="B10" s="3">
        <v>1305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IF(B10&lt;='Расчет Датчиков'!$A$24,IF(B11&gt;'Расчет Датчиков'!$A$24,A10+(A11-A10)/(B11-B10)*('Расчет Датчиков'!$A$24-B10),0),0)</f>
        <v>0</v>
      </c>
      <c r="E10" s="8"/>
    </row>
    <row r="11" spans="1:5" ht="12.75">
      <c r="A11" s="7">
        <v>-20</v>
      </c>
      <c r="B11" s="3">
        <v>1366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IF(B11&lt;='Расчет Датчиков'!$A$24,IF(B12&gt;'Расчет Датчиков'!$A$24,A11+(A12-A11)/(B12-B11)*('Расчет Датчиков'!$A$24-B11),0),0)</f>
        <v>0</v>
      </c>
      <c r="E11" s="8"/>
    </row>
    <row r="12" spans="1:5" ht="12.75">
      <c r="A12" s="7">
        <v>-15</v>
      </c>
      <c r="B12" s="3">
        <v>1429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IF(B12&lt;='Расчет Датчиков'!$A$24,IF(B13&gt;'Расчет Датчиков'!$A$24,A12+(A13-A12)/(B13-B12)*('Расчет Датчиков'!$A$24-B12),0),0)</f>
        <v>0</v>
      </c>
      <c r="E12" s="8"/>
    </row>
    <row r="13" spans="1:5" ht="12.75">
      <c r="A13" s="7">
        <v>-10</v>
      </c>
      <c r="B13" s="3">
        <v>1494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IF(B13&lt;='Расчет Датчиков'!$A$24,IF(B14&gt;'Расчет Датчиков'!$A$24,A13+(A14-A13)/(B14-B13)*('Расчет Датчиков'!$A$24-B13),0),0)</f>
        <v>0</v>
      </c>
      <c r="E13" s="8"/>
    </row>
    <row r="14" spans="1:5" ht="12.75">
      <c r="A14" s="7">
        <v>-5</v>
      </c>
      <c r="B14" s="3">
        <v>1560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IF(B14&lt;='Расчет Датчиков'!$A$24,IF(B15&gt;'Расчет Датчиков'!$A$24,A14+(A15-A14)/(B15-B14)*('Расчет Датчиков'!$A$24-B14),0),0)</f>
        <v>0</v>
      </c>
      <c r="E14" s="8"/>
    </row>
    <row r="15" spans="1:5" ht="12.75">
      <c r="A15" s="7">
        <v>0</v>
      </c>
      <c r="B15" s="3">
        <v>1629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IF(B15&lt;='Расчет Датчиков'!$A$24,IF(B16&gt;'Расчет Датчиков'!$A$24,A15+(A16-A15)/(B16-B15)*('Расчет Датчиков'!$A$24-B15),0),0)</f>
        <v>0</v>
      </c>
      <c r="E15" s="8"/>
    </row>
    <row r="16" spans="1:5" ht="12.75">
      <c r="A16" s="7">
        <v>5</v>
      </c>
      <c r="B16" s="3">
        <v>1699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IF(B16&lt;='Расчет Датчиков'!$A$24,IF(B17&gt;'Расчет Датчиков'!$A$24,A16+(A17-A16)/(B17-B16)*('Расчет Датчиков'!$A$24-B16),0),0)</f>
        <v>0</v>
      </c>
      <c r="E16" s="8"/>
    </row>
    <row r="17" spans="1:5" ht="12.75">
      <c r="A17" s="7">
        <v>10</v>
      </c>
      <c r="B17" s="3">
        <v>1771</v>
      </c>
      <c r="C17" s="3">
        <f>IF(A17&lt;='Расчет Датчиков'!$A$18,IF(A18&gt;'Расчет Датчиков'!$A$18,B17+(B18-B17)/(A18-A17)*('Расчет Датчиков'!$A$18-A17),0),0)</f>
        <v>1801</v>
      </c>
      <c r="D17" s="3">
        <f>IF(B17&lt;='Расчет Датчиков'!$A$24,IF(B18&gt;'Расчет Датчиков'!$A$24,A17+(A18-A17)/(B18-B17)*('Расчет Датчиков'!$A$24-B17),0),0)</f>
        <v>0</v>
      </c>
      <c r="E17" s="8"/>
    </row>
    <row r="18" spans="1:5" ht="12.75">
      <c r="A18" s="7">
        <v>15</v>
      </c>
      <c r="B18" s="3">
        <v>1846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IF(B18&lt;='Расчет Датчиков'!$A$24,IF(B19&gt;'Расчет Датчиков'!$A$24,A18+(A19-A18)/(B19-B18)*('Расчет Датчиков'!$A$24-B18),0),0)</f>
        <v>0</v>
      </c>
      <c r="E18" s="8"/>
    </row>
    <row r="19" spans="1:5" ht="12.75">
      <c r="A19" s="7">
        <v>20</v>
      </c>
      <c r="B19" s="3">
        <v>1922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IF(B19&lt;='Расчет Датчиков'!$A$24,IF(B20&gt;'Расчет Датчиков'!$A$24,A19+(A20-A19)/(B20-B19)*('Расчет Датчиков'!$A$24-B19),0),0)</f>
        <v>0</v>
      </c>
      <c r="E19" s="8"/>
    </row>
    <row r="20" spans="1:5" ht="12.75">
      <c r="A20" s="7">
        <v>21</v>
      </c>
      <c r="B20" s="3">
        <v>1938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IF(B20&lt;='Расчет Датчиков'!$A$24,IF(B21&gt;'Расчет Датчиков'!$A$24,A20+(A21-A20)/(B21-B20)*('Расчет Датчиков'!$A$24-B20),0),0)</f>
        <v>0</v>
      </c>
      <c r="E20" s="8"/>
    </row>
    <row r="21" spans="1:5" ht="12.75">
      <c r="A21" s="7">
        <v>22</v>
      </c>
      <c r="B21" s="3">
        <v>1954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IF(B21&lt;='Расчет Датчиков'!$A$24,IF(B22&gt;'Расчет Датчиков'!$A$24,A21+(A22-A21)/(B22-B21)*('Расчет Датчиков'!$A$24-B21),0),0)</f>
        <v>0</v>
      </c>
      <c r="E21" s="8"/>
    </row>
    <row r="22" spans="1:5" ht="12.75">
      <c r="A22" s="7">
        <v>23</v>
      </c>
      <c r="B22" s="3">
        <v>1968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IF(B22&lt;='Расчет Датчиков'!$A$24,IF(B23&gt;'Расчет Датчиков'!$A$24,A22+(A23-A22)/(B23-B22)*('Расчет Датчиков'!$A$24-B22),0),0)</f>
        <v>0</v>
      </c>
      <c r="E22" s="8"/>
    </row>
    <row r="23" spans="1:5" ht="12.75">
      <c r="A23" s="7">
        <v>24</v>
      </c>
      <c r="B23" s="3">
        <v>1984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IF(B23&lt;='Расчет Датчиков'!$A$24,IF(B24&gt;'Расчет Датчиков'!$A$24,A23+(A24-A23)/(B24-B23)*('Расчет Датчиков'!$A$24-B23),0),0)</f>
        <v>0</v>
      </c>
      <c r="E23" s="8"/>
    </row>
    <row r="24" spans="1:8" ht="12.75">
      <c r="A24" s="7">
        <v>25</v>
      </c>
      <c r="B24" s="3">
        <v>2000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IF(B24&lt;='Расчет Датчиков'!$A$24,IF(B25&gt;'Расчет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26</v>
      </c>
      <c r="B25" s="3">
        <v>2016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IF(B25&lt;='Расчет Датчиков'!$A$24,IF(B26&gt;'Расчет Датчиков'!$A$24,A25+(A26-A25)/(B26-B25)*('Расчет Датчиков'!$A$24-B25),0),0)</f>
        <v>0</v>
      </c>
      <c r="E25" s="8"/>
    </row>
    <row r="26" spans="1:5" ht="12.75">
      <c r="A26" s="7">
        <v>27</v>
      </c>
      <c r="B26" s="3">
        <v>2032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IF(B26&lt;='Расчет Датчиков'!$A$24,IF(B27&gt;'Расчет Датчиков'!$A$24,A26+(A27-A26)/(B27-B26)*('Расчет Датчиков'!$A$24-B26),0),0)</f>
        <v>0</v>
      </c>
      <c r="E26" s="8"/>
    </row>
    <row r="27" spans="1:5" ht="12.75">
      <c r="A27" s="7">
        <v>28</v>
      </c>
      <c r="B27" s="3">
        <v>2048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IF(B27&lt;='Расчет Датчиков'!$A$24,IF(B28&gt;'Расчет Датчиков'!$A$24,A27+(A28-A27)/(B28-B27)*('Расчет Датчиков'!$A$24-B27),0),0)</f>
        <v>0</v>
      </c>
      <c r="E27" s="8"/>
    </row>
    <row r="28" spans="1:5" ht="12.75">
      <c r="A28" s="7">
        <v>29</v>
      </c>
      <c r="B28" s="3">
        <v>2064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IF(B28&lt;='Расчет Датчиков'!$A$24,IF(B29&gt;'Расчет Датчиков'!$A$24,A28+(A29-A28)/(B29-B28)*('Расчет Датчиков'!$A$24-B28),0),0)</f>
        <v>0</v>
      </c>
      <c r="E28" s="8"/>
    </row>
    <row r="29" spans="1:5" ht="12.75">
      <c r="A29" s="7">
        <v>30</v>
      </c>
      <c r="B29" s="3">
        <v>2080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IF(B29&lt;='Расчет Датчиков'!$A$24,IF(B30&gt;'Расчет Датчиков'!$A$24,A29+(A30-A29)/(B30-B29)*('Расчет Датчиков'!$A$24-B29),0),0)</f>
        <v>0</v>
      </c>
      <c r="E29" s="8"/>
    </row>
    <row r="30" spans="1:5" ht="12.75">
      <c r="A30" s="7">
        <v>35</v>
      </c>
      <c r="B30" s="3">
        <v>2162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IF(B30&lt;='Расчет Датчиков'!$A$24,IF(B31&gt;'Расчет Датчиков'!$A$24,A30+(A31-A30)/(B31-B30)*('Расчет Датчиков'!$A$24-B30),0),0)</f>
        <v>0</v>
      </c>
      <c r="E30" s="8"/>
    </row>
    <row r="31" spans="1:5" ht="12.75">
      <c r="A31" s="7">
        <v>40</v>
      </c>
      <c r="B31" s="3">
        <v>2246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IF(B31&lt;='Расчет Датчиков'!$A$24,IF(B32&gt;'Расчет Датчиков'!$A$24,A31+(A32-A31)/(B32-B31)*('Расчет Датчиков'!$A$24-B31),0),0)</f>
        <v>0</v>
      </c>
      <c r="E31" s="8"/>
    </row>
    <row r="32" spans="1:5" ht="12.75">
      <c r="A32" s="7">
        <v>45</v>
      </c>
      <c r="B32" s="3">
        <v>2331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IF(B32&lt;='Расчет Датчиков'!$A$24,IF(B33&gt;'Расчет Датчиков'!$A$24,A32+(A33-A32)/(B33-B32)*('Расчет Датчиков'!$A$24-B32),0),0)</f>
        <v>0</v>
      </c>
      <c r="E32" s="8"/>
    </row>
    <row r="33" spans="1:5" ht="12.75">
      <c r="A33" s="7">
        <v>50</v>
      </c>
      <c r="B33" s="3">
        <v>2419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IF(B33&lt;='Расчет Датчиков'!$A$24,IF(B34&gt;'Расчет Датчиков'!$A$24,A33+(A34-A33)/(B34-B33)*('Расчет Датчиков'!$A$24-B33),0),0)</f>
        <v>0</v>
      </c>
      <c r="E33" s="8"/>
    </row>
    <row r="34" spans="1:5" ht="12.75">
      <c r="A34" s="7">
        <v>55</v>
      </c>
      <c r="B34" s="3">
        <v>2509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IF(B34&lt;='Расчет Датчиков'!$A$24,IF(B35&gt;'Расчет Датчиков'!$A$24,A34+(A35-A34)/(B35-B34)*('Расчет Датчиков'!$A$24-B34),0),0)</f>
        <v>0</v>
      </c>
      <c r="E34" s="8"/>
    </row>
    <row r="35" spans="1:5" ht="12.75">
      <c r="A35" s="7">
        <v>60</v>
      </c>
      <c r="B35" s="3">
        <v>2600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IF(B35&lt;='Расчет Датчиков'!$A$24,IF(B36&gt;'Расчет Датчиков'!$A$24,A35+(A36-A35)/(B36-B35)*('Расчет Датчиков'!$A$24-B35),0),0)</f>
        <v>0</v>
      </c>
      <c r="E35" s="8"/>
    </row>
    <row r="36" spans="1:5" ht="12.75">
      <c r="A36" s="7">
        <v>65</v>
      </c>
      <c r="B36" s="3">
        <v>2693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IF(B36&lt;='Расчет Датчиков'!$A$24,IF(B37&gt;'Расчет Датчиков'!$A$24,A36+(A37-A36)/(B37-B36)*('Расчет Датчиков'!$A$24-B36),0),0)</f>
        <v>0</v>
      </c>
      <c r="E36" s="8"/>
    </row>
    <row r="37" spans="1:5" ht="12.75">
      <c r="A37" s="7">
        <v>70</v>
      </c>
      <c r="B37" s="3">
        <v>2788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IF(B37&lt;='Расчет Датчиков'!$A$24,IF(B38&gt;'Расчет Датчиков'!$A$24,A37+(A38-A37)/(B38-B37)*('Расчет Датчиков'!$A$24-B37),0),0)</f>
        <v>0</v>
      </c>
      <c r="E37" s="8"/>
    </row>
    <row r="38" spans="1:5" ht="12.75">
      <c r="A38" s="7">
        <v>75</v>
      </c>
      <c r="B38" s="3">
        <v>2886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IF(B38&lt;='Расчет Датчиков'!$A$24,IF(B39&gt;'Расчет Датчиков'!$A$24,A38+(A39-A38)/(B39-B38)*('Расчет Датчиков'!$A$24-B38),0),0)</f>
        <v>0</v>
      </c>
      <c r="E38" s="8"/>
    </row>
    <row r="39" spans="1:5" ht="12.75">
      <c r="A39" s="7">
        <v>80</v>
      </c>
      <c r="B39" s="3">
        <v>2985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IF(B39&lt;='Расчет Датчиков'!$A$24,IF(B40&gt;'Расчет Датчиков'!$A$24,A39+(A40-A39)/(B40-B39)*('Расчет Датчиков'!$A$24-B39),0),0)</f>
        <v>80.74257425742574</v>
      </c>
      <c r="E39" s="8"/>
    </row>
    <row r="40" spans="1:5" ht="12.75">
      <c r="A40" s="7">
        <v>85</v>
      </c>
      <c r="B40" s="3">
        <v>3086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IF(B40&lt;='Расчет Датчиков'!$A$24,IF(B41&gt;'Расчет Датчиков'!$A$24,A40+(A41-A40)/(B41-B40)*('Расчет Датчиков'!$A$24-B40),0),0)</f>
        <v>0</v>
      </c>
      <c r="E40" s="8"/>
    </row>
    <row r="41" spans="1:5" ht="12.75">
      <c r="A41" s="7">
        <v>90</v>
      </c>
      <c r="B41" s="3">
        <v>3188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IF(B41&lt;='Расчет Датчиков'!$A$24,IF(B42&gt;'Расчет Датчиков'!$A$24,A41+(A42-A41)/(B42-B41)*('Расчет Датчиков'!$A$24-B41),0),0)</f>
        <v>0</v>
      </c>
      <c r="E41" s="8"/>
    </row>
    <row r="42" spans="1:5" ht="12.75">
      <c r="A42" s="7">
        <v>95</v>
      </c>
      <c r="B42" s="3">
        <v>3293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IF(B42&lt;='Расчет Датчиков'!$A$24,IF(B43&gt;'Расчет Датчиков'!$A$24,A42+(A43-A42)/(B43-B42)*('Расчет Датчиков'!$A$24-B42),0),0)</f>
        <v>0</v>
      </c>
      <c r="E42" s="8"/>
    </row>
    <row r="43" spans="1:5" ht="12.75">
      <c r="A43" s="7">
        <v>100</v>
      </c>
      <c r="B43" s="3">
        <v>3400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IF(B43&lt;='Расчет Датчиков'!$A$24,IF(B44&gt;'Расчет Датчиков'!$A$24,A43+(A44-A43)/(B44-B43)*('Расчет Датчиков'!$A$24-B43),0),0)</f>
        <v>0</v>
      </c>
      <c r="E43" s="8"/>
    </row>
    <row r="44" spans="1:5" ht="12.75">
      <c r="A44" s="7">
        <v>110</v>
      </c>
      <c r="B44" s="3">
        <v>3619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IF(B44&lt;='Расчет Датчиков'!$A$24,IF(B45&gt;'Расчет Датчиков'!$A$24,A44+(A45-A44)/(B45-B44)*('Расчет Датчиков'!$A$24-B44),0),0)</f>
        <v>0</v>
      </c>
      <c r="E44" s="8"/>
    </row>
    <row r="45" spans="1:5" ht="12.75">
      <c r="A45" s="7">
        <v>120</v>
      </c>
      <c r="B45" s="3">
        <v>3846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IF(B45&lt;='Расчет Датчиков'!$A$24,IF(B46&gt;'Расчет Датчиков'!$A$24,A45+(A46-A45)/(B46-B45)*('Расчет Датчиков'!$A$24-B45),0),0)</f>
        <v>0</v>
      </c>
      <c r="E45" s="8"/>
    </row>
    <row r="46" spans="1:5" ht="12.75">
      <c r="A46" s="7">
        <v>120.0001</v>
      </c>
      <c r="B46" s="3"/>
      <c r="C46" s="3"/>
      <c r="D46" s="3"/>
      <c r="E46" s="8"/>
    </row>
    <row r="47" spans="1:5" ht="12.75">
      <c r="A47" s="7"/>
      <c r="B47" s="3"/>
      <c r="C47" s="3"/>
      <c r="D47" s="3"/>
      <c r="E47" s="8"/>
    </row>
    <row r="48" spans="1:5" ht="12.75">
      <c r="A48" s="7"/>
      <c r="B48" s="3"/>
      <c r="C48" s="3"/>
      <c r="D48" s="3"/>
      <c r="E48" s="8"/>
    </row>
    <row r="49" spans="1:5" ht="12.75">
      <c r="A49" s="7"/>
      <c r="B49" s="3"/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20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-15</v>
      </c>
      <c r="B5" s="3">
        <f>1/(1/84500+1/'Расчет Датчиков'!$F$27)</f>
        <v>41615.615615615614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IF(B5&gt;='Расчет Датчиков'!$A$24,IF(B6&lt;'Расчет Датчиков'!$A$24,A5+(A6-A5)/(B6-B5)*('Расчет Датчиков'!$A$24-B5),0),0)</f>
        <v>0</v>
      </c>
      <c r="E5" s="8"/>
    </row>
    <row r="6" spans="1:5" ht="12.75">
      <c r="A6" s="7">
        <v>-10</v>
      </c>
      <c r="B6" s="3">
        <f>1/(1/61300+1/'Расчет Датчиков'!$F$27)</f>
        <v>35077.45987438939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IF(B6&gt;='Расчет Датчиков'!$A$24,IF(B7&lt;'Расчет Датчиков'!$A$24,A6+(A7-A6)/(B7-B6)*('Расчет Датчиков'!$A$24-B6),0),0)</f>
        <v>0</v>
      </c>
      <c r="E6" s="8"/>
    </row>
    <row r="7" spans="1:5" ht="12.75">
      <c r="A7" s="7">
        <v>-5</v>
      </c>
      <c r="B7" s="3">
        <f>1/(1/47000+1/'Расчет Датчиков'!$F$27)</f>
        <v>29875.968992248057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IF(B7&gt;='Расчет Датчиков'!$A$24,IF(B8&lt;'Расчет Датчиков'!$A$24,A7+(A8-A7)/(B8-B7)*('Расчет Датчиков'!$A$24-B7),0),0)</f>
        <v>0</v>
      </c>
      <c r="E7" s="8"/>
    </row>
    <row r="8" spans="1:5" ht="12.75">
      <c r="A8" s="7">
        <v>0</v>
      </c>
      <c r="B8" s="3">
        <f>1/(1/35000+1/'Расчет Датчиков'!$F$27)</f>
        <v>24529.91452991453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IF(B8&gt;='Расчет Датчиков'!$A$24,IF(B9&lt;'Расчет Датчиков'!$A$24,A8+(A9-A8)/(B9-B8)*('Расчет Датчиков'!$A$24-B8),0),0)</f>
        <v>0</v>
      </c>
      <c r="E8" s="8"/>
    </row>
    <row r="9" spans="1:5" ht="12.75">
      <c r="A9" s="7">
        <v>5</v>
      </c>
      <c r="B9" s="3">
        <f>1/(1/27000+1/'Расчет Датчиков'!$F$27)</f>
        <v>20311.926605504585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IF(B9&gt;='Расчет Датчиков'!$A$24,IF(B10&lt;'Расчет Датчиков'!$A$24,A9+(A10-A9)/(B10-B9)*('Расчет Датчиков'!$A$24-B9),0),0)</f>
        <v>0</v>
      </c>
      <c r="E9" s="8"/>
    </row>
    <row r="10" spans="1:5" ht="12.75">
      <c r="A10" s="7">
        <v>10</v>
      </c>
      <c r="B10" s="3">
        <f>1/(1/20800+1/'Расчет Датчиков'!$F$27)</f>
        <v>16591.439688715953</v>
      </c>
      <c r="C10" s="3">
        <f>IF(A10&lt;='Расчет Датчиков'!$A$18,IF(A11&gt;'Расчет Датчиков'!$A$18,B10+(B11-B10)/(A11-A10)*('Расчет Датчиков'!$A$18-A10),0),0)</f>
        <v>15309.965854045899</v>
      </c>
      <c r="D10" s="3">
        <f>IF(B10&gt;='Расчет Датчиков'!$A$24,IF(B11&lt;'Расчет Датчиков'!$A$24,A10+(A11-A10)/(B11-B10)*('Расчет Датчиков'!$A$24-B10),0),0)</f>
        <v>0</v>
      </c>
      <c r="E10" s="8"/>
    </row>
    <row r="11" spans="1:5" ht="12.75">
      <c r="A11" s="7">
        <v>15</v>
      </c>
      <c r="B11" s="3">
        <f>1/(1/16000+1/'Расчет Датчиков'!$F$27)</f>
        <v>13387.755102040817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IF(B11&gt;='Расчет Датчиков'!$A$24,IF(B12&lt;'Расчет Датчиков'!$A$24,A11+(A12-A11)/(B12-B11)*('Расчет Датчиков'!$A$24-B11),0),0)</f>
        <v>0</v>
      </c>
      <c r="E11" s="8"/>
    </row>
    <row r="12" spans="1:5" ht="12.75">
      <c r="A12" s="7">
        <v>20</v>
      </c>
      <c r="B12" s="3">
        <f>1/(1/12700+1/'Расчет Датчиков'!$F$27)</f>
        <v>10996.832101372756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IF(B12&gt;='Расчет Датчиков'!$A$24,IF(B13&lt;'Расчет Датчиков'!$A$24,A12+(A13-A12)/(B13-B12)*('Расчет Датчиков'!$A$24-B12),0),0)</f>
        <v>0</v>
      </c>
      <c r="E12" s="8"/>
    </row>
    <row r="13" spans="1:5" ht="12.75">
      <c r="A13" s="7">
        <v>25</v>
      </c>
      <c r="B13" s="3">
        <f>1/(1/10000+1/'Расчет Датчиков'!$F$27)</f>
        <v>8913.04347826087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IF(B13&gt;='Расчет Датчиков'!$A$24,IF(B14&lt;'Расчет Датчиков'!$A$24,A13+(A14-A13)/(B14-B13)*('Расчет Датчиков'!$A$24-B13),0),0)</f>
        <v>0</v>
      </c>
      <c r="E13" s="8"/>
    </row>
    <row r="14" spans="1:5" ht="12.75">
      <c r="A14" s="7">
        <v>30</v>
      </c>
      <c r="B14" s="3">
        <f>1/(1/8000+1/'Расчет Датчиков'!$F$27)</f>
        <v>7288.888888888888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IF(B14&gt;='Расчет Датчиков'!$A$24,IF(B15&lt;'Расчет Датчиков'!$A$24,A14+(A15-A14)/(B15-B14)*('Расчет Датчиков'!$A$24-B14),0),0)</f>
        <v>0</v>
      </c>
      <c r="E14" s="8"/>
    </row>
    <row r="15" spans="1:5" ht="12.75">
      <c r="A15" s="7">
        <v>30.0001</v>
      </c>
      <c r="B15" s="3">
        <f>1/(1/7999.9999+1/'Расчет Датчиков'!$F$27)</f>
        <v>7288.888805876542</v>
      </c>
      <c r="C15" s="3"/>
      <c r="D15" s="3"/>
      <c r="E15" s="8"/>
    </row>
    <row r="16" spans="1:5" ht="12.75">
      <c r="A16" s="7"/>
      <c r="B16" s="3" t="s">
        <v>34</v>
      </c>
      <c r="C16" s="3"/>
      <c r="D16" s="3"/>
      <c r="E16" s="8"/>
    </row>
    <row r="17" spans="1:5" ht="12.75">
      <c r="A17" s="7"/>
      <c r="B17" s="3" t="s">
        <v>34</v>
      </c>
      <c r="C17" s="3"/>
      <c r="D17" s="3"/>
      <c r="E17" s="8"/>
    </row>
    <row r="18" spans="1:5" ht="12.75">
      <c r="A18" s="7"/>
      <c r="B18" s="3" t="s">
        <v>32</v>
      </c>
      <c r="C18" s="3"/>
      <c r="D18" s="3"/>
      <c r="E18" s="8"/>
    </row>
    <row r="19" spans="1:5" ht="12.75">
      <c r="A19" s="7"/>
      <c r="B19" s="3" t="s">
        <v>33</v>
      </c>
      <c r="C19" s="3"/>
      <c r="D19" s="3"/>
      <c r="E19" s="8"/>
    </row>
    <row r="20" spans="1:5" ht="12.75">
      <c r="A20" s="7"/>
      <c r="B20" s="3" t="s">
        <v>35</v>
      </c>
      <c r="C20" s="3"/>
      <c r="D20" s="3"/>
      <c r="E20" s="8"/>
    </row>
    <row r="21" spans="1:5" ht="12.75">
      <c r="A21" s="7"/>
      <c r="B21" s="3"/>
      <c r="C21" s="3"/>
      <c r="D21" s="3"/>
      <c r="E21" s="8"/>
    </row>
    <row r="22" spans="1:5" ht="12.75">
      <c r="A22" s="7"/>
      <c r="B22" s="3"/>
      <c r="C22" s="3"/>
      <c r="D22" s="3"/>
      <c r="E22" s="8"/>
    </row>
    <row r="23" spans="1:5" ht="12.75">
      <c r="A23" s="7"/>
      <c r="B23" s="3"/>
      <c r="C23" s="3"/>
      <c r="D23" s="3"/>
      <c r="E23" s="8"/>
    </row>
    <row r="24" spans="1:8" ht="12.75">
      <c r="A24" s="7"/>
      <c r="B24" s="3"/>
      <c r="C24" s="3"/>
      <c r="D24" s="3"/>
      <c r="E24" s="8"/>
      <c r="H24" s="3"/>
    </row>
    <row r="25" spans="1:5" ht="12.75">
      <c r="A25" s="7"/>
      <c r="B25" s="3"/>
      <c r="C25" s="3"/>
      <c r="D25" s="3"/>
      <c r="E25" s="8"/>
    </row>
    <row r="26" spans="1:5" ht="12.75">
      <c r="A26" s="7"/>
      <c r="B26" s="3"/>
      <c r="C26" s="3"/>
      <c r="D26" s="3"/>
      <c r="E26" s="8"/>
    </row>
    <row r="27" spans="1:5" ht="12.75">
      <c r="A27" s="7"/>
      <c r="B27" s="3"/>
      <c r="C27" s="3"/>
      <c r="D27" s="3"/>
      <c r="E27" s="8"/>
    </row>
    <row r="28" spans="1:5" ht="12.75">
      <c r="A28" s="7"/>
      <c r="B28" s="3"/>
      <c r="C28" s="3"/>
      <c r="D28" s="3"/>
      <c r="E28" s="8"/>
    </row>
    <row r="29" spans="1:5" ht="12.75">
      <c r="A29" s="7"/>
      <c r="B29" s="3"/>
      <c r="C29" s="3"/>
      <c r="D29" s="3"/>
      <c r="E29" s="8"/>
    </row>
    <row r="30" spans="1:5" ht="12.75">
      <c r="A30" s="7"/>
      <c r="B30" s="3"/>
      <c r="C30" s="3"/>
      <c r="D30" s="3"/>
      <c r="E30" s="8"/>
    </row>
    <row r="31" spans="1:5" ht="12.75">
      <c r="A31" s="7"/>
      <c r="B31" s="3"/>
      <c r="C31" s="3"/>
      <c r="D31" s="3"/>
      <c r="E31" s="8"/>
    </row>
    <row r="32" spans="1:5" ht="12.75">
      <c r="A32" s="7"/>
      <c r="B32" s="3"/>
      <c r="C32" s="3"/>
      <c r="D32" s="3"/>
      <c r="E32" s="8"/>
    </row>
    <row r="33" spans="1:5" ht="12.75">
      <c r="A33" s="7"/>
      <c r="B33" s="3"/>
      <c r="C33" s="3"/>
      <c r="D33" s="3"/>
      <c r="E33" s="8"/>
    </row>
    <row r="34" spans="1:5" ht="12.75">
      <c r="A34" s="7"/>
      <c r="B34" s="3"/>
      <c r="C34" s="3"/>
      <c r="D34" s="3"/>
      <c r="E34" s="8"/>
    </row>
    <row r="35" spans="1:5" ht="12.75">
      <c r="A35" s="7"/>
      <c r="B35" s="3"/>
      <c r="C35" s="3"/>
      <c r="D35" s="3"/>
      <c r="E35" s="8"/>
    </row>
    <row r="36" spans="1:5" ht="12.75">
      <c r="A36" s="7"/>
      <c r="B36" s="3"/>
      <c r="C36" s="3"/>
      <c r="D36" s="3"/>
      <c r="E36" s="8"/>
    </row>
    <row r="37" spans="1:5" ht="12.75">
      <c r="A37" s="7"/>
      <c r="B37" s="3"/>
      <c r="C37" s="3"/>
      <c r="D37" s="3"/>
      <c r="E37" s="8"/>
    </row>
    <row r="38" spans="1:5" ht="12.75">
      <c r="A38" s="7"/>
      <c r="B38" s="3"/>
      <c r="C38" s="3"/>
      <c r="D38" s="3"/>
      <c r="E38" s="8"/>
    </row>
    <row r="39" spans="1:5" ht="12.75">
      <c r="A39" s="7"/>
      <c r="B39" s="3"/>
      <c r="C39" s="3"/>
      <c r="D39" s="3"/>
      <c r="E39" s="8"/>
    </row>
    <row r="40" spans="1:5" ht="12.75">
      <c r="A40" s="7"/>
      <c r="B40" s="3"/>
      <c r="C40" s="3"/>
      <c r="D40" s="3"/>
      <c r="E40" s="8"/>
    </row>
    <row r="41" spans="1:5" ht="12.75">
      <c r="A41" s="7"/>
      <c r="B41" s="3"/>
      <c r="C41" s="3"/>
      <c r="D41" s="3"/>
      <c r="E41" s="8"/>
    </row>
    <row r="42" spans="1:5" ht="12.75">
      <c r="A42" s="7"/>
      <c r="B42" s="3"/>
      <c r="C42" s="3"/>
      <c r="D42" s="3"/>
      <c r="E42" s="8"/>
    </row>
    <row r="43" spans="1:5" ht="12.75">
      <c r="A43" s="7"/>
      <c r="B43" s="3"/>
      <c r="C43" s="3"/>
      <c r="D43" s="3"/>
      <c r="E43" s="8"/>
    </row>
    <row r="44" spans="1:5" ht="12.75">
      <c r="A44" s="7"/>
      <c r="B44" s="3"/>
      <c r="C44" s="3"/>
      <c r="D44" s="3"/>
      <c r="E44" s="8"/>
    </row>
    <row r="45" spans="1:5" ht="12.75">
      <c r="A45" s="7"/>
      <c r="B45" s="3"/>
      <c r="C45" s="3"/>
      <c r="D45" s="3"/>
      <c r="E45" s="8"/>
    </row>
    <row r="46" spans="1:5" ht="12.75">
      <c r="A46" s="7"/>
      <c r="B46" s="3"/>
      <c r="C46" s="3"/>
      <c r="D46" s="3"/>
      <c r="E46" s="8"/>
    </row>
    <row r="47" spans="1:5" ht="12.75">
      <c r="A47" s="7"/>
      <c r="B47" s="3"/>
      <c r="C47" s="3"/>
      <c r="D47" s="3"/>
      <c r="E47" s="8"/>
    </row>
    <row r="48" spans="1:5" ht="12.75">
      <c r="A48" s="7"/>
      <c r="B48" s="3"/>
      <c r="C48" s="3"/>
      <c r="D48" s="3"/>
      <c r="E48" s="8"/>
    </row>
    <row r="49" spans="1:5" ht="12.75">
      <c r="A49" s="7"/>
      <c r="B49" s="3"/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13"/>
      <c r="B111" s="1"/>
      <c r="C111" s="1"/>
      <c r="D111" s="1"/>
      <c r="E111" s="8"/>
    </row>
    <row r="112" spans="1:5" ht="13.5" thickBot="1">
      <c r="A112" s="14"/>
      <c r="B112" s="15"/>
      <c r="C112" s="15"/>
      <c r="D112" s="15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21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-15</v>
      </c>
      <c r="B5" s="3">
        <v>11400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IF(B5&gt;='Расчет Датчиков'!$A$24,IF(B6&lt;'Расчет Датчиков'!$A$24,A5+(A6-A5)/(B6-B5)*('Расчет Датчиков'!$A$24-B5),0),0)</f>
        <v>0</v>
      </c>
      <c r="E5" s="8"/>
    </row>
    <row r="6" spans="1:5" ht="12.75">
      <c r="A6" s="7">
        <v>-10</v>
      </c>
      <c r="B6" s="3">
        <v>8900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IF(B6&gt;='Расчет Датчиков'!$A$24,IF(B7&lt;'Расчет Датчиков'!$A$24,A6+(A7-A6)/(B7-B6)*('Расчет Датчиков'!$A$24-B6),0),0)</f>
        <v>0</v>
      </c>
      <c r="E6" s="8"/>
    </row>
    <row r="7" spans="1:5" ht="12.75">
      <c r="A7" s="7">
        <v>-5</v>
      </c>
      <c r="B7" s="3">
        <v>7000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IF(B7&gt;='Расчет Датчиков'!$A$24,IF(B8&lt;'Расчет Датчиков'!$A$24,A7+(A8-A7)/(B8-B7)*('Расчет Датчиков'!$A$24-B7),0),0)</f>
        <v>0</v>
      </c>
      <c r="E7" s="8"/>
    </row>
    <row r="8" spans="1:5" ht="12.75">
      <c r="A8" s="7">
        <v>0</v>
      </c>
      <c r="B8" s="3">
        <v>5600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IF(B8&gt;='Расчет Датчиков'!$A$24,IF(B9&lt;'Расчет Датчиков'!$A$24,A8+(A9-A8)/(B9-B8)*('Расчет Датчиков'!$A$24-B8),0),0)</f>
        <v>0</v>
      </c>
      <c r="E8" s="8"/>
    </row>
    <row r="9" spans="1:5" ht="12.75">
      <c r="A9" s="7">
        <v>5</v>
      </c>
      <c r="B9" s="3">
        <v>4500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IF(B9&gt;='Расчет Датчиков'!$A$24,IF(B10&lt;'Расчет Датчиков'!$A$24,A9+(A10-A9)/(B10-B9)*('Расчет Датчиков'!$A$24-B9),0),0)</f>
        <v>0</v>
      </c>
      <c r="E9" s="8"/>
    </row>
    <row r="10" spans="1:5" ht="12.75">
      <c r="A10" s="7">
        <v>10</v>
      </c>
      <c r="B10" s="3">
        <v>3600</v>
      </c>
      <c r="C10" s="3">
        <f>IF(A10&lt;='Расчет Датчиков'!$A$18,IF(A11&gt;'Расчет Датчиков'!$A$18,B10+(B11-B10)/(A11-A10)*('Расчет Датчиков'!$A$18-A10),0),0)</f>
        <v>3320</v>
      </c>
      <c r="D10" s="3">
        <f>IF(B10&gt;='Расчет Датчиков'!$A$24,IF(B11&lt;'Расчет Датчиков'!$A$24,A10+(A11-A10)/(B11-B10)*('Расчет Датчиков'!$A$24-B10),0),0)</f>
        <v>14.285714285714285</v>
      </c>
      <c r="E10" s="8"/>
    </row>
    <row r="11" spans="1:5" ht="12.75">
      <c r="A11" s="7">
        <v>15</v>
      </c>
      <c r="B11" s="3">
        <v>2900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IF(B11&gt;='Расчет Датчиков'!$A$24,IF(B12&lt;'Расчет Датчиков'!$A$24,A11+(A12-A11)/(B12-B11)*('Расчет Датчиков'!$A$24-B11),0),0)</f>
        <v>0</v>
      </c>
      <c r="E11" s="8"/>
    </row>
    <row r="12" spans="1:5" ht="12.75">
      <c r="A12" s="7">
        <v>20</v>
      </c>
      <c r="B12" s="3">
        <v>2400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IF(B12&gt;='Расчет Датчиков'!$A$24,IF(B13&lt;'Расчет Датчиков'!$A$24,A12+(A13-A12)/(B13-B12)*('Расчет Датчиков'!$A$24-B12),0),0)</f>
        <v>0</v>
      </c>
      <c r="E12" s="8"/>
    </row>
    <row r="13" spans="1:5" ht="12.75">
      <c r="A13" s="7">
        <v>25</v>
      </c>
      <c r="B13" s="3">
        <v>2000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IF(B13&gt;='Расчет Датчиков'!$A$24,IF(B14&lt;'Расчет Датчиков'!$A$24,A13+(A14-A13)/(B14-B13)*('Расчет Датчиков'!$A$24-B13),0),0)</f>
        <v>0</v>
      </c>
      <c r="E13" s="8"/>
    </row>
    <row r="14" spans="1:5" ht="12.75">
      <c r="A14" s="7">
        <v>30</v>
      </c>
      <c r="B14" s="3">
        <v>1600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IF(B14&gt;='Расчет Датчиков'!$A$24,IF(B15&lt;'Расчет Датчиков'!$A$24,A14+(A15-A14)/(B15-B14)*('Расчет Датчиков'!$A$24-B14),0),0)</f>
        <v>0</v>
      </c>
      <c r="E14" s="8"/>
    </row>
    <row r="15" spans="1:5" ht="12.75">
      <c r="A15" s="7">
        <v>30.0001</v>
      </c>
      <c r="B15" s="3">
        <v>1599.9999</v>
      </c>
      <c r="C15" s="3"/>
      <c r="D15" s="3"/>
      <c r="E15" s="8"/>
    </row>
    <row r="16" spans="1:5" ht="12.75">
      <c r="A16" s="7"/>
      <c r="B16" s="3"/>
      <c r="C16" s="3"/>
      <c r="D16" s="3"/>
      <c r="E16" s="8"/>
    </row>
    <row r="17" spans="1:5" ht="12.75">
      <c r="A17" s="7"/>
      <c r="B17" s="3"/>
      <c r="C17" s="3"/>
      <c r="D17" s="3"/>
      <c r="E17" s="8"/>
    </row>
    <row r="18" spans="1:5" ht="12.75">
      <c r="A18" s="7"/>
      <c r="B18" s="3"/>
      <c r="C18" s="3"/>
      <c r="D18" s="3"/>
      <c r="E18" s="8"/>
    </row>
    <row r="19" spans="1:5" ht="12.75">
      <c r="A19" s="7"/>
      <c r="B19" s="3"/>
      <c r="C19" s="3"/>
      <c r="D19" s="3"/>
      <c r="E19" s="8"/>
    </row>
    <row r="20" spans="1:5" ht="12.75">
      <c r="A20" s="7"/>
      <c r="B20" s="3"/>
      <c r="C20" s="3"/>
      <c r="D20" s="3"/>
      <c r="E20" s="8"/>
    </row>
    <row r="21" spans="1:5" ht="12.75">
      <c r="A21" s="7"/>
      <c r="B21" s="3"/>
      <c r="C21" s="3"/>
      <c r="D21" s="3"/>
      <c r="E21" s="8"/>
    </row>
    <row r="22" spans="1:5" ht="12.75">
      <c r="A22" s="7"/>
      <c r="B22" s="3"/>
      <c r="C22" s="3"/>
      <c r="D22" s="3"/>
      <c r="E22" s="8"/>
    </row>
    <row r="23" spans="1:5" ht="12.75">
      <c r="A23" s="7"/>
      <c r="B23" s="3"/>
      <c r="C23" s="3"/>
      <c r="D23" s="3"/>
      <c r="E23" s="8"/>
    </row>
    <row r="24" spans="1:8" ht="12.75">
      <c r="A24" s="7"/>
      <c r="B24" s="3"/>
      <c r="C24" s="3"/>
      <c r="D24" s="3"/>
      <c r="E24" s="8"/>
      <c r="H24" s="3"/>
    </row>
    <row r="25" spans="1:5" ht="12.75">
      <c r="A25" s="7"/>
      <c r="B25" s="3"/>
      <c r="C25" s="3"/>
      <c r="D25" s="3"/>
      <c r="E25" s="8"/>
    </row>
    <row r="26" spans="1:5" ht="12.75">
      <c r="A26" s="7"/>
      <c r="B26" s="3"/>
      <c r="C26" s="3"/>
      <c r="D26" s="3"/>
      <c r="E26" s="8"/>
    </row>
    <row r="27" spans="1:5" ht="12.75">
      <c r="A27" s="7"/>
      <c r="B27" s="3"/>
      <c r="C27" s="3"/>
      <c r="D27" s="3"/>
      <c r="E27" s="8"/>
    </row>
    <row r="28" spans="1:5" ht="12.75">
      <c r="A28" s="7"/>
      <c r="B28" s="3"/>
      <c r="C28" s="3"/>
      <c r="D28" s="3"/>
      <c r="E28" s="8"/>
    </row>
    <row r="29" spans="1:5" ht="12.75">
      <c r="A29" s="7"/>
      <c r="B29" s="3"/>
      <c r="C29" s="3"/>
      <c r="D29" s="3"/>
      <c r="E29" s="8"/>
    </row>
    <row r="30" spans="1:5" ht="12.75">
      <c r="A30" s="7"/>
      <c r="B30" s="3"/>
      <c r="C30" s="3"/>
      <c r="D30" s="3"/>
      <c r="E30" s="8"/>
    </row>
    <row r="31" spans="1:5" ht="12.75">
      <c r="A31" s="7"/>
      <c r="B31" s="3"/>
      <c r="C31" s="3"/>
      <c r="D31" s="3"/>
      <c r="E31" s="8"/>
    </row>
    <row r="32" spans="1:5" ht="12.75">
      <c r="A32" s="7"/>
      <c r="B32" s="3"/>
      <c r="C32" s="3"/>
      <c r="D32" s="3"/>
      <c r="E32" s="8"/>
    </row>
    <row r="33" spans="1:5" ht="12.75">
      <c r="A33" s="7"/>
      <c r="B33" s="3"/>
      <c r="C33" s="3"/>
      <c r="D33" s="3"/>
      <c r="E33" s="8"/>
    </row>
    <row r="34" spans="1:5" ht="12.75">
      <c r="A34" s="7"/>
      <c r="B34" s="3"/>
      <c r="C34" s="3"/>
      <c r="D34" s="3"/>
      <c r="E34" s="8"/>
    </row>
    <row r="35" spans="1:5" ht="12.75">
      <c r="A35" s="7"/>
      <c r="B35" s="3"/>
      <c r="C35" s="3"/>
      <c r="D35" s="3"/>
      <c r="E35" s="8"/>
    </row>
    <row r="36" spans="1:5" ht="12.75">
      <c r="A36" s="7"/>
      <c r="B36" s="3"/>
      <c r="C36" s="3"/>
      <c r="D36" s="3"/>
      <c r="E36" s="8"/>
    </row>
    <row r="37" spans="1:5" ht="12.75">
      <c r="A37" s="7"/>
      <c r="B37" s="3"/>
      <c r="C37" s="3"/>
      <c r="D37" s="3"/>
      <c r="E37" s="8"/>
    </row>
    <row r="38" spans="1:5" ht="12.75">
      <c r="A38" s="7"/>
      <c r="B38" s="3"/>
      <c r="C38" s="3"/>
      <c r="D38" s="3"/>
      <c r="E38" s="8"/>
    </row>
    <row r="39" spans="1:5" ht="12.75">
      <c r="A39" s="7"/>
      <c r="B39" s="3"/>
      <c r="C39" s="3"/>
      <c r="D39" s="3"/>
      <c r="E39" s="8"/>
    </row>
    <row r="40" spans="1:5" ht="12.75">
      <c r="A40" s="7"/>
      <c r="B40" s="3"/>
      <c r="C40" s="3"/>
      <c r="D40" s="3"/>
      <c r="E40" s="8"/>
    </row>
    <row r="41" spans="1:5" ht="12.75">
      <c r="A41" s="7"/>
      <c r="B41" s="3"/>
      <c r="C41" s="3"/>
      <c r="D41" s="3"/>
      <c r="E41" s="8"/>
    </row>
    <row r="42" spans="1:5" ht="12.75">
      <c r="A42" s="7"/>
      <c r="B42" s="3"/>
      <c r="C42" s="3"/>
      <c r="D42" s="3"/>
      <c r="E42" s="8"/>
    </row>
    <row r="43" spans="1:5" ht="12.75">
      <c r="A43" s="7"/>
      <c r="B43" s="3"/>
      <c r="C43" s="3"/>
      <c r="D43" s="3"/>
      <c r="E43" s="8"/>
    </row>
    <row r="44" spans="1:5" ht="12.75">
      <c r="A44" s="7"/>
      <c r="B44" s="3"/>
      <c r="C44" s="3"/>
      <c r="D44" s="3"/>
      <c r="E44" s="8"/>
    </row>
    <row r="45" spans="1:5" ht="12.75">
      <c r="A45" s="7"/>
      <c r="B45" s="3"/>
      <c r="C45" s="3"/>
      <c r="D45" s="3"/>
      <c r="E45" s="8"/>
    </row>
    <row r="46" spans="1:5" ht="12.75">
      <c r="A46" s="7"/>
      <c r="B46" s="3"/>
      <c r="C46" s="3"/>
      <c r="D46" s="3"/>
      <c r="E46" s="8"/>
    </row>
    <row r="47" spans="1:5" ht="12.75">
      <c r="A47" s="7"/>
      <c r="B47" s="3"/>
      <c r="C47" s="3"/>
      <c r="D47" s="3"/>
      <c r="E47" s="8"/>
    </row>
    <row r="48" spans="1:5" ht="12.75">
      <c r="A48" s="7"/>
      <c r="B48" s="3"/>
      <c r="C48" s="3"/>
      <c r="D48" s="3"/>
      <c r="E48" s="8"/>
    </row>
    <row r="49" spans="1:5" ht="12.75">
      <c r="A49" s="7"/>
      <c r="B49" s="3"/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55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23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-200</v>
      </c>
      <c r="B5" s="3">
        <v>184.9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IF(B5&lt;='Расчет Датчиков'!$A$24,IF(B6&gt;'Расчет Датчиков'!$A$24,A5+(A6-A5)/(B6-B5)*('Расчет Датчиков'!$A$24-B5),0),0)</f>
        <v>0</v>
      </c>
      <c r="E5" s="8"/>
    </row>
    <row r="6" spans="1:5" ht="12.75">
      <c r="A6" s="7">
        <v>-190</v>
      </c>
      <c r="B6" s="3">
        <v>228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IF(B6&lt;='Расчет Датчиков'!$A$24,IF(B7&gt;'Расчет Датчиков'!$A$24,A6+(A7-A6)/(B7-B6)*('Расчет Датчиков'!$A$24-B6),0),0)</f>
        <v>0</v>
      </c>
      <c r="E6" s="8"/>
    </row>
    <row r="7" spans="1:5" ht="12.75">
      <c r="A7" s="7">
        <v>-180</v>
      </c>
      <c r="B7" s="3">
        <v>270.8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IF(B7&lt;='Расчет Датчиков'!$A$24,IF(B8&gt;'Расчет Датчиков'!$A$24,A7+(A8-A7)/(B8-B7)*('Расчет Датчиков'!$A$24-B7),0),0)</f>
        <v>0</v>
      </c>
      <c r="E7" s="8"/>
    </row>
    <row r="8" spans="1:5" ht="12.75">
      <c r="A8" s="7">
        <v>-170</v>
      </c>
      <c r="B8" s="3">
        <v>313.2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IF(B8&lt;='Расчет Датчиков'!$A$24,IF(B9&gt;'Расчет Датчиков'!$A$24,A8+(A9-A8)/(B9-B8)*('Расчет Датчиков'!$A$24-B8),0),0)</f>
        <v>0</v>
      </c>
      <c r="E8" s="8"/>
    </row>
    <row r="9" spans="1:5" ht="12.75">
      <c r="A9" s="7">
        <v>-160</v>
      </c>
      <c r="B9" s="3">
        <v>355.3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IF(B9&lt;='Расчет Датчиков'!$A$24,IF(B10&gt;'Расчет Датчиков'!$A$24,A9+(A10-A9)/(B10-B9)*('Расчет Датчиков'!$A$24-B9),0),0)</f>
        <v>0</v>
      </c>
      <c r="E9" s="8"/>
    </row>
    <row r="10" spans="1:5" ht="12.75">
      <c r="A10" s="7">
        <v>-150</v>
      </c>
      <c r="B10" s="3">
        <v>397.1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IF(B10&lt;='Расчет Датчиков'!$A$24,IF(B11&gt;'Расчет Датчиков'!$A$24,A10+(A11-A10)/(B11-B10)*('Расчет Датчиков'!$A$24-B10),0),0)</f>
        <v>0</v>
      </c>
      <c r="E10" s="8"/>
    </row>
    <row r="11" spans="1:5" ht="12.75">
      <c r="A11" s="7">
        <v>-140</v>
      </c>
      <c r="B11" s="3">
        <v>438.7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IF(B11&lt;='Расчет Датчиков'!$A$24,IF(B12&gt;'Расчет Датчиков'!$A$24,A11+(A12-A11)/(B12-B11)*('Расчет Датчиков'!$A$24-B11),0),0)</f>
        <v>0</v>
      </c>
      <c r="E11" s="8"/>
    </row>
    <row r="12" spans="1:5" ht="12.75">
      <c r="A12" s="7">
        <v>-130</v>
      </c>
      <c r="B12" s="3">
        <v>480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IF(B12&lt;='Расчет Датчиков'!$A$24,IF(B13&gt;'Расчет Датчиков'!$A$24,A12+(A13-A12)/(B13-B12)*('Расчет Датчиков'!$A$24-B12),0),0)</f>
        <v>0</v>
      </c>
      <c r="E12" s="8"/>
    </row>
    <row r="13" spans="1:5" ht="12.75">
      <c r="A13" s="7">
        <v>-120</v>
      </c>
      <c r="B13" s="3">
        <v>521.1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IF(B13&lt;='Расчет Датчиков'!$A$24,IF(B14&gt;'Расчет Датчиков'!$A$24,A13+(A14-A13)/(B14-B13)*('Расчет Датчиков'!$A$24-B13),0),0)</f>
        <v>0</v>
      </c>
      <c r="E13" s="8"/>
    </row>
    <row r="14" spans="1:5" ht="12.75">
      <c r="A14" s="7">
        <v>-110</v>
      </c>
      <c r="B14" s="3">
        <v>561.9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IF(B14&lt;='Расчет Датчиков'!$A$24,IF(B15&gt;'Расчет Датчиков'!$A$24,A14+(A15-A14)/(B15-B14)*('Расчет Датчиков'!$A$24-B14),0),0)</f>
        <v>0</v>
      </c>
      <c r="E14" s="8"/>
    </row>
    <row r="15" spans="1:5" ht="12.75">
      <c r="A15" s="7">
        <v>-100</v>
      </c>
      <c r="B15" s="3">
        <v>602.5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IF(B15&lt;='Расчет Датчиков'!$A$24,IF(B16&gt;'Расчет Датчиков'!$A$24,A15+(A16-A15)/(B16-B15)*('Расчет Датчиков'!$A$24-B15),0),0)</f>
        <v>0</v>
      </c>
      <c r="E15" s="8"/>
    </row>
    <row r="16" spans="1:5" ht="12.75">
      <c r="A16" s="7">
        <v>-90</v>
      </c>
      <c r="B16" s="3">
        <v>643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IF(B16&lt;='Расчет Датчиков'!$A$24,IF(B17&gt;'Расчет Датчиков'!$A$24,A16+(A17-A16)/(B17-B16)*('Расчет Датчиков'!$A$24-B16),0),0)</f>
        <v>0</v>
      </c>
      <c r="E16" s="8"/>
    </row>
    <row r="17" spans="1:5" ht="12.75">
      <c r="A17" s="7">
        <v>-80</v>
      </c>
      <c r="B17" s="3">
        <v>683.3</v>
      </c>
      <c r="C17" s="3">
        <f>IF(A17&lt;='Расчет Датчиков'!$A$18,IF(A18&gt;'Расчет Датчиков'!$A$18,B17+(B18-B17)/(A18-A17)*('Расчет Датчиков'!$A$18-A17),0),0)</f>
        <v>0</v>
      </c>
      <c r="D17" s="3">
        <f>IF(B17&lt;='Расчет Датчиков'!$A$24,IF(B18&gt;'Расчет Датчиков'!$A$24,A17+(A18-A17)/(B18-B17)*('Расчет Датчиков'!$A$24-B17),0),0)</f>
        <v>0</v>
      </c>
      <c r="E17" s="8"/>
    </row>
    <row r="18" spans="1:5" ht="12.75">
      <c r="A18" s="7">
        <v>-70</v>
      </c>
      <c r="B18" s="3">
        <v>723.3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IF(B18&lt;='Расчет Датчиков'!$A$24,IF(B19&gt;'Расчет Датчиков'!$A$24,A18+(A19-A18)/(B19-B18)*('Расчет Датчиков'!$A$24-B18),0),0)</f>
        <v>0</v>
      </c>
      <c r="E18" s="8"/>
    </row>
    <row r="19" spans="1:5" ht="12.75">
      <c r="A19" s="7">
        <v>-60</v>
      </c>
      <c r="B19" s="3">
        <v>763.3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IF(B19&lt;='Расчет Датчиков'!$A$24,IF(B20&gt;'Расчет Датчиков'!$A$24,A19+(A20-A19)/(B20-B19)*('Расчет Датчиков'!$A$24-B19),0),0)</f>
        <v>0</v>
      </c>
      <c r="E19" s="8"/>
    </row>
    <row r="20" spans="1:5" ht="12.75">
      <c r="A20" s="7">
        <v>-50</v>
      </c>
      <c r="B20" s="3">
        <v>803.1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IF(B20&lt;='Расчет Датчиков'!$A$24,IF(B21&gt;'Расчет Датчиков'!$A$24,A20+(A21-A20)/(B21-B20)*('Расчет Датчиков'!$A$24-B20),0),0)</f>
        <v>0</v>
      </c>
      <c r="E20" s="8"/>
    </row>
    <row r="21" spans="1:5" ht="12.75">
      <c r="A21" s="7">
        <v>-40</v>
      </c>
      <c r="B21" s="3">
        <v>842.7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IF(B21&lt;='Расчет Датчиков'!$A$24,IF(B22&gt;'Расчет Датчиков'!$A$24,A21+(A22-A21)/(B22-B21)*('Расчет Датчиков'!$A$24-B21),0),0)</f>
        <v>0</v>
      </c>
      <c r="E21" s="8"/>
    </row>
    <row r="22" spans="1:5" ht="12.75">
      <c r="A22" s="7">
        <v>-30</v>
      </c>
      <c r="B22" s="3">
        <v>882.2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IF(B22&lt;='Расчет Датчиков'!$A$24,IF(B23&gt;'Расчет Датчиков'!$A$24,A22+(A23-A22)/(B23-B22)*('Расчет Датчиков'!$A$24-B22),0),0)</f>
        <v>0</v>
      </c>
      <c r="E22" s="8"/>
    </row>
    <row r="23" spans="1:5" ht="12.75">
      <c r="A23" s="7">
        <v>-20</v>
      </c>
      <c r="B23" s="3">
        <v>921.6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IF(B23&lt;='Расчет Датчиков'!$A$24,IF(B24&gt;'Расчет Датчиков'!$A$24,A23+(A24-A23)/(B24-B23)*('Расчет Датчиков'!$A$24-B23),0),0)</f>
        <v>0</v>
      </c>
      <c r="E23" s="8"/>
    </row>
    <row r="24" spans="1:8" ht="12.75">
      <c r="A24" s="7">
        <v>-10</v>
      </c>
      <c r="B24" s="3">
        <v>960.9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IF(B24&lt;='Расчет Датчиков'!$A$24,IF(B25&gt;'Расчет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0</v>
      </c>
      <c r="B25" s="3">
        <v>1000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IF(B25&lt;='Расчет Датчиков'!$A$24,IF(B26&gt;'Расчет Датчиков'!$A$24,A25+(A26-A25)/(B26-B25)*('Расчет Датчиков'!$A$24-B25),0),0)</f>
        <v>0</v>
      </c>
      <c r="E25" s="8"/>
    </row>
    <row r="26" spans="1:5" ht="12.75">
      <c r="A26" s="7">
        <v>10</v>
      </c>
      <c r="B26" s="3">
        <v>1039</v>
      </c>
      <c r="C26" s="3">
        <f>IF(A26&lt;='Расчет Датчиков'!$A$18,IF(A27&gt;'Расчет Датчиков'!$A$18,B26+(B27-B26)/(A27-A26)*('Расчет Датчиков'!$A$18-A26),0),0)</f>
        <v>1046.78</v>
      </c>
      <c r="D26" s="3">
        <f>IF(B26&lt;='Расчет Датчиков'!$A$24,IF(B27&gt;'Расчет Датчиков'!$A$24,A26+(A27-A26)/(B27-B26)*('Расчет Датчиков'!$A$24-B26),0),0)</f>
        <v>0</v>
      </c>
      <c r="E26" s="8"/>
    </row>
    <row r="27" spans="1:5" ht="12.75">
      <c r="A27" s="7">
        <v>20</v>
      </c>
      <c r="B27" s="3">
        <v>1077.9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IF(B27&lt;='Расчет Датчиков'!$A$24,IF(B28&gt;'Расчет Датчиков'!$A$24,A27+(A28-A27)/(B28-B27)*('Расчет Датчиков'!$A$24-B27),0),0)</f>
        <v>0</v>
      </c>
      <c r="E27" s="8"/>
    </row>
    <row r="28" spans="1:5" ht="12.75">
      <c r="A28" s="7">
        <v>30</v>
      </c>
      <c r="B28" s="3">
        <v>1116.7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IF(B28&lt;='Расчет Датчиков'!$A$24,IF(B29&gt;'Расчет Датчиков'!$A$24,A28+(A29-A28)/(B29-B28)*('Расчет Датчиков'!$A$24-B28),0),0)</f>
        <v>0</v>
      </c>
      <c r="E28" s="8"/>
    </row>
    <row r="29" spans="1:5" ht="12.75">
      <c r="A29" s="7">
        <v>40</v>
      </c>
      <c r="B29" s="3">
        <v>1155.4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IF(B29&lt;='Расчет Датчиков'!$A$24,IF(B30&gt;'Расчет Датчиков'!$A$24,A29+(A30-A29)/(B30-B29)*('Расчет Датчиков'!$A$24-B29),0),0)</f>
        <v>0</v>
      </c>
      <c r="E29" s="8"/>
    </row>
    <row r="30" spans="1:5" ht="12.75">
      <c r="A30" s="7">
        <v>50</v>
      </c>
      <c r="B30" s="3">
        <v>1194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IF(B30&lt;='Расчет Датчиков'!$A$24,IF(B31&gt;'Расчет Датчиков'!$A$24,A30+(A31-A30)/(B31-B30)*('Расчет Датчиков'!$A$24-B30),0),0)</f>
        <v>0</v>
      </c>
      <c r="E30" s="8"/>
    </row>
    <row r="31" spans="1:5" ht="12.75">
      <c r="A31" s="7">
        <v>60</v>
      </c>
      <c r="B31" s="3">
        <v>1232.4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IF(B31&lt;='Расчет Датчиков'!$A$24,IF(B32&gt;'Расчет Датчиков'!$A$24,A31+(A32-A31)/(B32-B31)*('Расчет Датчиков'!$A$24-B31),0),0)</f>
        <v>0</v>
      </c>
      <c r="E31" s="8"/>
    </row>
    <row r="32" spans="1:5" ht="12.75">
      <c r="A32" s="7">
        <v>70</v>
      </c>
      <c r="B32" s="3">
        <v>1270.7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IF(B32&lt;='Расчет Датчиков'!$A$24,IF(B33&gt;'Расчет Датчиков'!$A$24,A32+(A33-A32)/(B33-B32)*('Расчет Датчиков'!$A$24-B32),0),0)</f>
        <v>0</v>
      </c>
      <c r="E32" s="8"/>
    </row>
    <row r="33" spans="1:5" ht="12.75">
      <c r="A33" s="7">
        <v>80</v>
      </c>
      <c r="B33" s="3">
        <v>1308.9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IF(B33&lt;='Расчет Датчиков'!$A$24,IF(B34&gt;'Расчет Датчиков'!$A$24,A33+(A34-A33)/(B34-B33)*('Расчет Датчиков'!$A$24-B33),0),0)</f>
        <v>0</v>
      </c>
      <c r="E33" s="8"/>
    </row>
    <row r="34" spans="1:5" ht="12.75">
      <c r="A34" s="7">
        <v>90</v>
      </c>
      <c r="B34" s="3">
        <v>1347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IF(B34&lt;='Расчет Датчиков'!$A$24,IF(B35&gt;'Расчет Датчиков'!$A$24,A34+(A35-A34)/(B35-B34)*('Расчет Датчиков'!$A$24-B34),0),0)</f>
        <v>0</v>
      </c>
      <c r="E34" s="8"/>
    </row>
    <row r="35" spans="1:5" ht="12.75">
      <c r="A35" s="7">
        <v>100</v>
      </c>
      <c r="B35" s="3">
        <v>1385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IF(B35&lt;='Расчет Датчиков'!$A$24,IF(B36&gt;'Расчет Датчиков'!$A$24,A35+(A36-A35)/(B36-B35)*('Расчет Датчиков'!$A$24-B35),0),0)</f>
        <v>0</v>
      </c>
      <c r="E35" s="8"/>
    </row>
    <row r="36" spans="1:5" ht="12.75">
      <c r="A36" s="7">
        <v>110</v>
      </c>
      <c r="B36" s="3">
        <v>1422.9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IF(B36&lt;='Расчет Датчиков'!$A$24,IF(B37&gt;'Расчет Датчиков'!$A$24,A36+(A37-A36)/(B37-B36)*('Расчет Датчиков'!$A$24-B36),0),0)</f>
        <v>0</v>
      </c>
      <c r="E36" s="8"/>
    </row>
    <row r="37" spans="1:5" ht="12.75">
      <c r="A37" s="7">
        <v>120</v>
      </c>
      <c r="B37" s="3">
        <v>1460.6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IF(B37&lt;='Расчет Датчиков'!$A$24,IF(B38&gt;'Расчет Датчиков'!$A$24,A37+(A38-A37)/(B38-B37)*('Расчет Датчиков'!$A$24-B37),0),0)</f>
        <v>0</v>
      </c>
      <c r="E37" s="8"/>
    </row>
    <row r="38" spans="1:5" ht="12.75">
      <c r="A38" s="7">
        <v>130</v>
      </c>
      <c r="B38" s="3">
        <v>1498.2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IF(B38&lt;='Расчет Датчиков'!$A$24,IF(B39&gt;'Расчет Датчиков'!$A$24,A38+(A39-A38)/(B39-B38)*('Расчет Датчиков'!$A$24-B38),0),0)</f>
        <v>0</v>
      </c>
      <c r="E38" s="8"/>
    </row>
    <row r="39" spans="1:5" ht="12.75">
      <c r="A39" s="7">
        <v>140</v>
      </c>
      <c r="B39" s="3">
        <v>1535.8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IF(B39&lt;='Расчет Датчиков'!$A$24,IF(B40&gt;'Расчет Датчиков'!$A$24,A39+(A40-A39)/(B40-B39)*('Расчет Датчиков'!$A$24-B39),0),0)</f>
        <v>0</v>
      </c>
      <c r="E39" s="8"/>
    </row>
    <row r="40" spans="1:5" ht="12.75">
      <c r="A40" s="7">
        <v>150</v>
      </c>
      <c r="B40" s="3">
        <v>1573.1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IF(B40&lt;='Расчет Датчиков'!$A$24,IF(B41&gt;'Расчет Датчиков'!$A$24,A40+(A41-A40)/(B41-B40)*('Расчет Датчиков'!$A$24-B40),0),0)</f>
        <v>0</v>
      </c>
      <c r="E40" s="8"/>
    </row>
    <row r="41" spans="1:5" ht="12.75">
      <c r="A41" s="7">
        <v>160</v>
      </c>
      <c r="B41" s="3">
        <v>1610.4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IF(B41&lt;='Расчет Датчиков'!$A$24,IF(B42&gt;'Расчет Датчиков'!$A$24,A41+(A42-A41)/(B42-B41)*('Расчет Датчиков'!$A$24-B41),0),0)</f>
        <v>0</v>
      </c>
      <c r="E41" s="8"/>
    </row>
    <row r="42" spans="1:5" ht="12.75">
      <c r="A42" s="7">
        <v>170</v>
      </c>
      <c r="B42" s="3">
        <v>1647.6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IF(B42&lt;='Расчет Датчиков'!$A$24,IF(B43&gt;'Расчет Датчиков'!$A$24,A42+(A43-A42)/(B43-B42)*('Расчет Датчиков'!$A$24-B42),0),0)</f>
        <v>0</v>
      </c>
      <c r="E42" s="8"/>
    </row>
    <row r="43" spans="1:5" ht="12.75">
      <c r="A43" s="7">
        <v>180</v>
      </c>
      <c r="B43" s="3">
        <v>1684.6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IF(B43&lt;='Расчет Датчиков'!$A$24,IF(B44&gt;'Расчет Датчиков'!$A$24,A43+(A44-A43)/(B44-B43)*('Расчет Датчиков'!$A$24-B43),0),0)</f>
        <v>0</v>
      </c>
      <c r="E43" s="8"/>
    </row>
    <row r="44" spans="1:5" ht="12.75">
      <c r="A44" s="7">
        <v>190</v>
      </c>
      <c r="B44" s="3">
        <v>1721.6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IF(B44&lt;='Расчет Датчиков'!$A$24,IF(B45&gt;'Расчет Датчиков'!$A$24,A44+(A45-A44)/(B45-B44)*('Расчет Датчиков'!$A$24-B44),0),0)</f>
        <v>0</v>
      </c>
      <c r="E44" s="8"/>
    </row>
    <row r="45" spans="1:5" ht="12.75">
      <c r="A45" s="7">
        <v>200</v>
      </c>
      <c r="B45" s="3">
        <v>1758.4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IF(B45&lt;='Расчет Датчиков'!$A$24,IF(B46&gt;'Расчет Датчиков'!$A$24,A45+(A46-A45)/(B46-B45)*('Расчет Датчиков'!$A$24-B45),0),0)</f>
        <v>0</v>
      </c>
      <c r="E45" s="8"/>
    </row>
    <row r="46" spans="1:5" ht="12.75">
      <c r="A46" s="7">
        <v>210</v>
      </c>
      <c r="B46" s="3">
        <v>1795.1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IF(B46&lt;='Расчет Датчиков'!$A$24,IF(B47&gt;'Расчет Датчиков'!$A$24,A46+(A47-A46)/(B47-B46)*('Расчет Датчиков'!$A$24-B46),0),0)</f>
        <v>0</v>
      </c>
      <c r="E46" s="8"/>
    </row>
    <row r="47" spans="1:5" ht="12.75">
      <c r="A47" s="7">
        <v>220</v>
      </c>
      <c r="B47" s="3">
        <v>1831.7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IF(B47&lt;='Расчет Датчиков'!$A$24,IF(B48&gt;'Расчет Датчиков'!$A$24,A47+(A48-A47)/(B48-B47)*('Расчет Датчиков'!$A$24-B47),0),0)</f>
        <v>0</v>
      </c>
      <c r="E47" s="8"/>
    </row>
    <row r="48" spans="1:5" ht="12.75">
      <c r="A48" s="7">
        <v>230</v>
      </c>
      <c r="B48" s="3">
        <v>1868.2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IF(B48&lt;='Расчет Датчиков'!$A$24,IF(B49&gt;'Расчет Датчиков'!$A$24,A48+(A49-A48)/(B49-B48)*('Расчет Датчиков'!$A$24-B48),0),0)</f>
        <v>0</v>
      </c>
      <c r="E48" s="8"/>
    </row>
    <row r="49" spans="1:5" ht="12.75">
      <c r="A49" s="7">
        <v>240</v>
      </c>
      <c r="B49" s="3">
        <v>1904.5</v>
      </c>
      <c r="C49" s="3">
        <f>IF(A49&lt;='Расчет Датчиков'!$A$18,IF(A50&gt;'Расчет Датчиков'!$A$18,B49+(B50-B49)/(A50-A49)*('Расчет Датчиков'!$A$18-A49),0),0)</f>
        <v>0</v>
      </c>
      <c r="D49" s="3">
        <f>IF(B49&lt;='Расчет Датчиков'!$A$24,IF(B50&gt;'Расчет Датчиков'!$A$24,A49+(A50-A49)/(B50-B49)*('Расчет Датчиков'!$A$24-B49),0),0)</f>
        <v>0</v>
      </c>
      <c r="E49" s="8"/>
    </row>
    <row r="50" spans="1:5" ht="12.75">
      <c r="A50" s="7">
        <v>250</v>
      </c>
      <c r="B50" s="3">
        <v>1940.7</v>
      </c>
      <c r="C50" s="3">
        <f>IF(A50&lt;='Расчет Датчиков'!$A$18,IF(A51&gt;'Расчет Датчиков'!$A$18,B50+(B51-B50)/(A51-A50)*('Расчет Датчиков'!$A$18-A50),0),0)</f>
        <v>0</v>
      </c>
      <c r="D50" s="3">
        <f>IF(B50&lt;='Расчет Датчиков'!$A$24,IF(B51&gt;'Расчет Датчиков'!$A$24,A50+(A51-A50)/(B51-B50)*('Расчет Датчиков'!$A$24-B50),0),0)</f>
        <v>0</v>
      </c>
      <c r="E50" s="8"/>
    </row>
    <row r="51" spans="1:5" ht="12.75">
      <c r="A51" s="7">
        <v>260</v>
      </c>
      <c r="B51" s="3">
        <v>1976.9</v>
      </c>
      <c r="C51" s="3">
        <f>IF(A51&lt;='Расчет Датчиков'!$A$18,IF(A52&gt;'Расчет Датчиков'!$A$18,B51+(B52-B51)/(A52-A51)*('Расчет Датчиков'!$A$18-A51),0),0)</f>
        <v>0</v>
      </c>
      <c r="D51" s="3">
        <f>IF(B51&lt;='Расчет Датчиков'!$A$24,IF(B52&gt;'Расчет Датчиков'!$A$24,A51+(A52-A51)/(B52-B51)*('Расчет Датчиков'!$A$24-B51),0),0)</f>
        <v>0</v>
      </c>
      <c r="E51" s="8"/>
    </row>
    <row r="52" spans="1:5" ht="12.75">
      <c r="A52" s="7">
        <v>270</v>
      </c>
      <c r="B52" s="3">
        <v>2012.9</v>
      </c>
      <c r="C52" s="3">
        <f>IF(A52&lt;='Расчет Датчиков'!$A$18,IF(A53&gt;'Расчет Датчиков'!$A$18,B52+(B53-B52)/(A53-A52)*('Расчет Датчиков'!$A$18-A52),0),0)</f>
        <v>0</v>
      </c>
      <c r="D52" s="3">
        <f>IF(B52&lt;='Расчет Датчиков'!$A$24,IF(B53&gt;'Расчет Датчиков'!$A$24,A52+(A53-A52)/(B53-B52)*('Расчет Датчиков'!$A$24-B52),0),0)</f>
        <v>0</v>
      </c>
      <c r="E52" s="8"/>
    </row>
    <row r="53" spans="1:5" ht="12.75">
      <c r="A53" s="7">
        <v>280</v>
      </c>
      <c r="B53" s="3">
        <v>2048.8</v>
      </c>
      <c r="C53" s="3">
        <f>IF(A53&lt;='Расчет Датчиков'!$A$18,IF(A54&gt;'Расчет Датчиков'!$A$18,B53+(B54-B53)/(A54-A53)*('Расчет Датчиков'!$A$18-A53),0),0)</f>
        <v>0</v>
      </c>
      <c r="D53" s="3">
        <f>IF(B53&lt;='Расчет Датчиков'!$A$24,IF(B54&gt;'Расчет Датчиков'!$A$24,A53+(A54-A53)/(B54-B53)*('Расчет Датчиков'!$A$24-B53),0),0)</f>
        <v>0</v>
      </c>
      <c r="E53" s="8"/>
    </row>
    <row r="54" spans="1:5" ht="12.75">
      <c r="A54" s="7">
        <v>290</v>
      </c>
      <c r="B54" s="3">
        <v>2084.5</v>
      </c>
      <c r="C54" s="3">
        <f>IF(A54&lt;='Расчет Датчиков'!$A$18,IF(A55&gt;'Расчет Датчиков'!$A$18,B54+(B55-B54)/(A55-A54)*('Расчет Датчиков'!$A$18-A54),0),0)</f>
        <v>0</v>
      </c>
      <c r="D54" s="3">
        <f>IF(B54&lt;='Расчет Датчиков'!$A$24,IF(B55&gt;'Расчет Датчиков'!$A$24,A54+(A55-A54)/(B55-B54)*('Расчет Датчиков'!$A$24-B54),0),0)</f>
        <v>0</v>
      </c>
      <c r="E54" s="8"/>
    </row>
    <row r="55" spans="1:5" ht="12.75">
      <c r="A55" s="7">
        <v>300</v>
      </c>
      <c r="B55" s="3">
        <v>2120.2</v>
      </c>
      <c r="C55" s="3">
        <f>IF(A55&lt;='Расчет Датчиков'!$A$18,IF(A56&gt;'Расчет Датчиков'!$A$18,B55+(B56-B55)/(A56-A55)*('Расчет Датчиков'!$A$18-A55),0),0)</f>
        <v>0</v>
      </c>
      <c r="D55" s="3">
        <f>IF(B55&lt;='Расчет Датчиков'!$A$24,IF(B56&gt;'Расчет Датчиков'!$A$24,A55+(A56-A55)/(B56-B55)*('Расчет Датчиков'!$A$24-B55),0),0)</f>
        <v>0</v>
      </c>
      <c r="E55" s="8"/>
    </row>
    <row r="56" spans="1:5" ht="12.75">
      <c r="A56" s="7">
        <v>310</v>
      </c>
      <c r="B56" s="3">
        <v>2155.7</v>
      </c>
      <c r="C56" s="3">
        <f>IF(A56&lt;='Расчет Датчиков'!$A$18,IF(A57&gt;'Расчет Датчиков'!$A$18,B56+(B57-B56)/(A57-A56)*('Расчет Датчиков'!$A$18-A56),0),0)</f>
        <v>0</v>
      </c>
      <c r="D56" s="3">
        <f>IF(B56&lt;='Расчет Датчиков'!$A$24,IF(B57&gt;'Расчет Датчиков'!$A$24,A56+(A57-A56)/(B57-B56)*('Расчет Датчиков'!$A$24-B56),0),0)</f>
        <v>0</v>
      </c>
      <c r="E56" s="8"/>
    </row>
    <row r="57" spans="1:5" ht="12.75">
      <c r="A57" s="7">
        <v>320</v>
      </c>
      <c r="B57" s="3">
        <v>2191.2</v>
      </c>
      <c r="C57" s="3">
        <f>IF(A57&lt;='Расчет Датчиков'!$A$18,IF(A58&gt;'Расчет Датчиков'!$A$18,B57+(B58-B57)/(A58-A57)*('Расчет Датчиков'!$A$18-A57),0),0)</f>
        <v>0</v>
      </c>
      <c r="D57" s="3">
        <f>IF(B57&lt;='Расчет Датчиков'!$A$24,IF(B58&gt;'Расчет Датчиков'!$A$24,A57+(A58-A57)/(B58-B57)*('Расчет Датчиков'!$A$24-B57),0),0)</f>
        <v>0</v>
      </c>
      <c r="E57" s="8"/>
    </row>
    <row r="58" spans="1:5" ht="12.75">
      <c r="A58" s="7">
        <v>330</v>
      </c>
      <c r="B58" s="3">
        <v>2226.5</v>
      </c>
      <c r="C58" s="3">
        <f>IF(A58&lt;='Расчет Датчиков'!$A$18,IF(A59&gt;'Расчет Датчиков'!$A$18,B58+(B59-B58)/(A59-A58)*('Расчет Датчиков'!$A$18-A58),0),0)</f>
        <v>0</v>
      </c>
      <c r="D58" s="3">
        <f>IF(B58&lt;='Расчет Датчиков'!$A$24,IF(B59&gt;'Расчет Датчиков'!$A$24,A58+(A59-A58)/(B59-B58)*('Расчет Датчиков'!$A$24-B58),0),0)</f>
        <v>0</v>
      </c>
      <c r="E58" s="8"/>
    </row>
    <row r="59" spans="1:5" ht="12.75">
      <c r="A59" s="7">
        <v>340</v>
      </c>
      <c r="B59" s="3">
        <v>2261.7</v>
      </c>
      <c r="C59" s="3">
        <f>IF(A59&lt;='Расчет Датчиков'!$A$18,IF(A60&gt;'Расчет Датчиков'!$A$18,B59+(B60-B59)/(A60-A59)*('Расчет Датчиков'!$A$18-A59),0),0)</f>
        <v>0</v>
      </c>
      <c r="D59" s="3">
        <f>IF(B59&lt;='Расчет Датчиков'!$A$24,IF(B60&gt;'Расчет Датчиков'!$A$24,A59+(A60-A59)/(B60-B59)*('Расчет Датчиков'!$A$24-B59),0),0)</f>
        <v>0</v>
      </c>
      <c r="E59" s="8"/>
    </row>
    <row r="60" spans="1:5" ht="12.75">
      <c r="A60" s="7">
        <v>350</v>
      </c>
      <c r="B60" s="3">
        <v>2296.7</v>
      </c>
      <c r="C60" s="3">
        <f>IF(A60&lt;='Расчет Датчиков'!$A$18,IF(A61&gt;'Расчет Датчиков'!$A$18,B60+(B61-B60)/(A61-A60)*('Расчет Датчиков'!$A$18-A60),0),0)</f>
        <v>0</v>
      </c>
      <c r="D60" s="3">
        <f>IF(B60&lt;='Расчет Датчиков'!$A$24,IF(B61&gt;'Расчет Датчиков'!$A$24,A60+(A61-A60)/(B61-B60)*('Расчет Датчиков'!$A$24-B60),0),0)</f>
        <v>0</v>
      </c>
      <c r="E60" s="8"/>
    </row>
    <row r="61" spans="1:5" ht="12.75">
      <c r="A61" s="7">
        <v>360</v>
      </c>
      <c r="B61" s="3">
        <v>2331.7</v>
      </c>
      <c r="C61" s="3">
        <f>IF(A61&lt;='Расчет Датчиков'!$A$18,IF(A62&gt;'Расчет Датчиков'!$A$18,B61+(B62-B61)/(A62-A61)*('Расчет Датчиков'!$A$18-A61),0),0)</f>
        <v>0</v>
      </c>
      <c r="D61" s="3">
        <f>IF(B61&lt;='Расчет Датчиков'!$A$24,IF(B62&gt;'Расчет Датчиков'!$A$24,A61+(A62-A61)/(B62-B61)*('Расчет Датчиков'!$A$24-B61),0),0)</f>
        <v>0</v>
      </c>
      <c r="E61" s="8"/>
    </row>
    <row r="62" spans="1:5" ht="12.75">
      <c r="A62" s="7">
        <v>370</v>
      </c>
      <c r="B62" s="3">
        <v>2366.5</v>
      </c>
      <c r="C62" s="3">
        <f>IF(A62&lt;='Расчет Датчиков'!$A$18,IF(A63&gt;'Расчет Датчиков'!$A$18,B62+(B63-B62)/(A63-A62)*('Расчет Датчиков'!$A$18-A62),0),0)</f>
        <v>0</v>
      </c>
      <c r="D62" s="3">
        <f>IF(B62&lt;='Расчет Датчиков'!$A$24,IF(B63&gt;'Расчет Датчиков'!$A$24,A62+(A63-A62)/(B63-B62)*('Расчет Датчиков'!$A$24-B62),0),0)</f>
        <v>0</v>
      </c>
      <c r="E62" s="8"/>
    </row>
    <row r="63" spans="1:5" ht="12.75">
      <c r="A63" s="7">
        <v>380</v>
      </c>
      <c r="B63" s="3">
        <v>2401.3</v>
      </c>
      <c r="C63" s="3">
        <f>IF(A63&lt;='Расчет Датчиков'!$A$18,IF(A64&gt;'Расчет Датчиков'!$A$18,B63+(B64-B63)/(A64-A63)*('Расчет Датчиков'!$A$18-A63),0),0)</f>
        <v>0</v>
      </c>
      <c r="D63" s="3">
        <f>IF(B63&lt;='Расчет Датчиков'!$A$24,IF(B64&gt;'Расчет Датчиков'!$A$24,A63+(A64-A63)/(B64-B63)*('Расчет Датчиков'!$A$24-B63),0),0)</f>
        <v>0</v>
      </c>
      <c r="E63" s="8"/>
    </row>
    <row r="64" spans="1:5" ht="12.75">
      <c r="A64" s="7">
        <v>390</v>
      </c>
      <c r="B64" s="3">
        <v>2435.9</v>
      </c>
      <c r="C64" s="3">
        <f>IF(A64&lt;='Расчет Датчиков'!$A$18,IF(A65&gt;'Расчет Датчиков'!$A$18,B64+(B65-B64)/(A65-A64)*('Расчет Датчиков'!$A$18-A64),0),0)</f>
        <v>0</v>
      </c>
      <c r="D64" s="3">
        <f>IF(B64&lt;='Расчет Датчиков'!$A$24,IF(B65&gt;'Расчет Датчиков'!$A$24,A64+(A65-A64)/(B65-B64)*('Расчет Датчиков'!$A$24-B64),0),0)</f>
        <v>0</v>
      </c>
      <c r="E64" s="8"/>
    </row>
    <row r="65" spans="1:5" ht="12.75">
      <c r="A65" s="7">
        <v>400</v>
      </c>
      <c r="B65" s="3">
        <v>2470.4</v>
      </c>
      <c r="C65" s="3">
        <f>IF(A65&lt;='Расчет Датчиков'!$A$18,IF(A66&gt;'Расчет Датчиков'!$A$18,B65+(B66-B65)/(A66-A65)*('Расчет Датчиков'!$A$18-A65),0),0)</f>
        <v>0</v>
      </c>
      <c r="D65" s="3">
        <f>IF(B65&lt;='Расчет Датчиков'!$A$24,IF(B66&gt;'Расчет Датчиков'!$A$24,A65+(A66-A65)/(B66-B65)*('Расчет Датчиков'!$A$24-B65),0),0)</f>
        <v>0</v>
      </c>
      <c r="E65" s="8"/>
    </row>
    <row r="66" spans="1:5" ht="12.75">
      <c r="A66" s="7">
        <v>410</v>
      </c>
      <c r="B66" s="3">
        <v>2504.8</v>
      </c>
      <c r="C66" s="3">
        <f>IF(A66&lt;='Расчет Датчиков'!$A$18,IF(A67&gt;'Расчет Датчиков'!$A$18,B66+(B67-B66)/(A67-A66)*('Расчет Датчиков'!$A$18-A66),0),0)</f>
        <v>0</v>
      </c>
      <c r="D66" s="3">
        <f>IF(B66&lt;='Расчет Датчиков'!$A$24,IF(B67&gt;'Расчет Датчиков'!$A$24,A66+(A67-A66)/(B67-B66)*('Расчет Датчиков'!$A$24-B66),0),0)</f>
        <v>0</v>
      </c>
      <c r="E66" s="8"/>
    </row>
    <row r="67" spans="1:5" ht="12.75">
      <c r="A67" s="7">
        <v>420</v>
      </c>
      <c r="B67" s="3">
        <v>2539</v>
      </c>
      <c r="C67" s="3">
        <f>IF(A67&lt;='Расчет Датчиков'!$A$18,IF(A68&gt;'Расчет Датчиков'!$A$18,B67+(B68-B67)/(A68-A67)*('Расчет Датчиков'!$A$18-A67),0),0)</f>
        <v>0</v>
      </c>
      <c r="D67" s="3">
        <f>IF(B67&lt;='Расчет Датчиков'!$A$24,IF(B68&gt;'Расчет Датчиков'!$A$24,A67+(A68-A67)/(B68-B67)*('Расчет Датчиков'!$A$24-B67),0),0)</f>
        <v>0</v>
      </c>
      <c r="E67" s="8"/>
    </row>
    <row r="68" spans="1:5" ht="12.75">
      <c r="A68" s="7">
        <v>430</v>
      </c>
      <c r="B68" s="3">
        <v>2573.2</v>
      </c>
      <c r="C68" s="3">
        <f>IF(A68&lt;='Расчет Датчиков'!$A$18,IF(A69&gt;'Расчет Датчиков'!$A$18,B68+(B69-B68)/(A69-A68)*('Расчет Датчиков'!$A$18-A68),0),0)</f>
        <v>0</v>
      </c>
      <c r="D68" s="3">
        <f>IF(B68&lt;='Расчет Датчиков'!$A$24,IF(B69&gt;'Расчет Датчиков'!$A$24,A68+(A69-A68)/(B69-B68)*('Расчет Датчиков'!$A$24-B68),0),0)</f>
        <v>0</v>
      </c>
      <c r="E68" s="8"/>
    </row>
    <row r="69" spans="1:5" ht="12.75">
      <c r="A69" s="7">
        <v>440</v>
      </c>
      <c r="B69" s="3">
        <v>2607.2</v>
      </c>
      <c r="C69" s="3">
        <f>IF(A69&lt;='Расчет Датчиков'!$A$18,IF(A70&gt;'Расчет Датчиков'!$A$18,B69+(B70-B69)/(A70-A69)*('Расчет Датчиков'!$A$18-A69),0),0)</f>
        <v>0</v>
      </c>
      <c r="D69" s="3">
        <f>IF(B69&lt;='Расчет Датчиков'!$A$24,IF(B70&gt;'Расчет Датчиков'!$A$24,A69+(A70-A69)/(B70-B69)*('Расчет Датчиков'!$A$24-B69),0),0)</f>
        <v>0</v>
      </c>
      <c r="E69" s="8"/>
    </row>
    <row r="70" spans="1:5" ht="12.75">
      <c r="A70" s="7">
        <v>450</v>
      </c>
      <c r="B70" s="3">
        <v>2641.1</v>
      </c>
      <c r="C70" s="3">
        <f>IF(A70&lt;='Расчет Датчиков'!$A$18,IF(A71&gt;'Расчет Датчиков'!$A$18,B70+(B71-B70)/(A71-A70)*('Расчет Датчиков'!$A$18-A70),0),0)</f>
        <v>0</v>
      </c>
      <c r="D70" s="3">
        <f>IF(B70&lt;='Расчет Датчиков'!$A$24,IF(B71&gt;'Расчет Датчиков'!$A$24,A70+(A71-A70)/(B71-B70)*('Расчет Датчиков'!$A$24-B70),0),0)</f>
        <v>0</v>
      </c>
      <c r="E70" s="8"/>
    </row>
    <row r="71" spans="1:5" ht="12.75">
      <c r="A71" s="7">
        <v>460</v>
      </c>
      <c r="B71" s="3">
        <v>2674.9</v>
      </c>
      <c r="C71" s="3">
        <f>IF(A71&lt;='Расчет Датчиков'!$A$18,IF(A72&gt;'Расчет Датчиков'!$A$18,B71+(B72-B71)/(A72-A71)*('Расчет Датчиков'!$A$18-A71),0),0)</f>
        <v>0</v>
      </c>
      <c r="D71" s="3">
        <f>IF(B71&lt;='Расчет Датчиков'!$A$24,IF(B72&gt;'Расчет Датчиков'!$A$24,A71+(A72-A71)/(B72-B71)*('Расчет Датчиков'!$A$24-B71),0),0)</f>
        <v>0</v>
      </c>
      <c r="E71" s="8"/>
    </row>
    <row r="72" spans="1:5" ht="12.75">
      <c r="A72" s="7">
        <v>470</v>
      </c>
      <c r="B72" s="3">
        <v>2708.6</v>
      </c>
      <c r="C72" s="3">
        <f>IF(A72&lt;='Расчет Датчиков'!$A$18,IF(A73&gt;'Расчет Датчиков'!$A$18,B72+(B73-B72)/(A73-A72)*('Расчет Датчиков'!$A$18-A72),0),0)</f>
        <v>0</v>
      </c>
      <c r="D72" s="3">
        <f>IF(B72&lt;='Расчет Датчиков'!$A$24,IF(B73&gt;'Расчет Датчиков'!$A$24,A72+(A73-A72)/(B73-B72)*('Расчет Датчиков'!$A$24-B72),0),0)</f>
        <v>0</v>
      </c>
      <c r="E72" s="8"/>
    </row>
    <row r="73" spans="1:5" ht="12.75">
      <c r="A73" s="7">
        <v>480</v>
      </c>
      <c r="B73" s="3">
        <v>2742.2</v>
      </c>
      <c r="C73" s="3">
        <f>IF(A73&lt;='Расчет Датчиков'!$A$18,IF(A74&gt;'Расчет Датчиков'!$A$18,B73+(B74-B73)/(A74-A73)*('Расчет Датчиков'!$A$18-A73),0),0)</f>
        <v>0</v>
      </c>
      <c r="D73" s="3">
        <f>IF(B73&lt;='Расчет Датчиков'!$A$24,IF(B74&gt;'Расчет Датчиков'!$A$24,A73+(A74-A73)/(B74-B73)*('Расчет Датчиков'!$A$24-B73),0),0)</f>
        <v>0</v>
      </c>
      <c r="E73" s="8"/>
    </row>
    <row r="74" spans="1:5" ht="12.75">
      <c r="A74" s="7">
        <v>490</v>
      </c>
      <c r="B74" s="3">
        <v>2775.6</v>
      </c>
      <c r="C74" s="3">
        <f>IF(A74&lt;='Расчет Датчиков'!$A$18,IF(A75&gt;'Расчет Датчиков'!$A$18,B74+(B75-B74)/(A75-A74)*('Расчет Датчиков'!$A$18-A74),0),0)</f>
        <v>0</v>
      </c>
      <c r="D74" s="3">
        <f>IF(B74&lt;='Расчет Датчиков'!$A$24,IF(B75&gt;'Расчет Датчиков'!$A$24,A74+(A75-A74)/(B75-B74)*('Расчет Датчиков'!$A$24-B74),0),0)</f>
        <v>0</v>
      </c>
      <c r="E74" s="8"/>
    </row>
    <row r="75" spans="1:5" ht="12.75">
      <c r="A75" s="7">
        <v>500</v>
      </c>
      <c r="B75" s="3">
        <v>2809</v>
      </c>
      <c r="C75" s="3">
        <f>IF(A75&lt;='Расчет Датчиков'!$A$18,IF(A76&gt;'Расчет Датчиков'!$A$18,B75+(B76-B75)/(A76-A75)*('Расчет Датчиков'!$A$18-A75),0),0)</f>
        <v>0</v>
      </c>
      <c r="D75" s="3">
        <f>IF(B75&lt;='Расчет Датчиков'!$A$24,IF(B76&gt;'Расчет Датчиков'!$A$24,A75+(A76-A75)/(B76-B75)*('Расчет Датчиков'!$A$24-B75),0),0)</f>
        <v>0</v>
      </c>
      <c r="E75" s="8"/>
    </row>
    <row r="76" spans="1:5" ht="12.75">
      <c r="A76" s="7">
        <v>510</v>
      </c>
      <c r="B76" s="3">
        <v>2842.2</v>
      </c>
      <c r="C76" s="3">
        <f>IF(A76&lt;='Расчет Датчиков'!$A$18,IF(A77&gt;'Расчет Датчиков'!$A$18,B76+(B77-B76)/(A77-A76)*('Расчет Датчиков'!$A$18-A76),0),0)</f>
        <v>0</v>
      </c>
      <c r="D76" s="3">
        <f>IF(B76&lt;='Расчет Датчиков'!$A$24,IF(B77&gt;'Расчет Датчиков'!$A$24,A76+(A77-A76)/(B77-B76)*('Расчет Датчиков'!$A$24-B76),0),0)</f>
        <v>0</v>
      </c>
      <c r="E76" s="8"/>
    </row>
    <row r="77" spans="1:5" ht="12.75">
      <c r="A77" s="7">
        <v>520</v>
      </c>
      <c r="B77" s="3">
        <v>2875.3</v>
      </c>
      <c r="C77" s="3">
        <f>IF(A77&lt;='Расчет Датчиков'!$A$18,IF(A78&gt;'Расчет Датчиков'!$A$18,B77+(B78-B77)/(A78-A77)*('Расчет Датчиков'!$A$18-A77),0),0)</f>
        <v>0</v>
      </c>
      <c r="D77" s="3">
        <f>IF(B77&lt;='Расчет Датчиков'!$A$24,IF(B78&gt;'Расчет Датчиков'!$A$24,A77+(A78-A77)/(B78-B77)*('Расчет Датчиков'!$A$24-B77),0),0)</f>
        <v>0</v>
      </c>
      <c r="E77" s="8"/>
    </row>
    <row r="78" spans="1:5" ht="12.75">
      <c r="A78" s="7">
        <v>530</v>
      </c>
      <c r="B78" s="3">
        <v>2908.3</v>
      </c>
      <c r="C78" s="3">
        <f>IF(A78&lt;='Расчет Датчиков'!$A$18,IF(A79&gt;'Расчет Датчиков'!$A$18,B78+(B79-B78)/(A79-A78)*('Расчет Датчиков'!$A$18-A78),0),0)</f>
        <v>0</v>
      </c>
      <c r="D78" s="3">
        <f>IF(B78&lt;='Расчет Датчиков'!$A$24,IF(B79&gt;'Расчет Датчиков'!$A$24,A78+(A79-A78)/(B79-B78)*('Расчет Датчиков'!$A$24-B78),0),0)</f>
        <v>0</v>
      </c>
      <c r="E78" s="8"/>
    </row>
    <row r="79" spans="1:5" ht="12.75">
      <c r="A79" s="7">
        <v>540</v>
      </c>
      <c r="B79" s="3">
        <v>2941.1</v>
      </c>
      <c r="C79" s="3">
        <f>IF(A79&lt;='Расчет Датчиков'!$A$18,IF(A80&gt;'Расчет Датчиков'!$A$18,B79+(B80-B79)/(A80-A79)*('Расчет Датчиков'!$A$18-A79),0),0)</f>
        <v>0</v>
      </c>
      <c r="D79" s="3">
        <f>IF(B79&lt;='Расчет Датчиков'!$A$24,IF(B80&gt;'Расчет Датчиков'!$A$24,A79+(A80-A79)/(B80-B79)*('Расчет Датчиков'!$A$24-B79),0),0)</f>
        <v>0</v>
      </c>
      <c r="E79" s="8"/>
    </row>
    <row r="80" spans="1:5" ht="12.75">
      <c r="A80" s="7">
        <v>550</v>
      </c>
      <c r="B80" s="3">
        <v>2973.9</v>
      </c>
      <c r="C80" s="3">
        <f>IF(A80&lt;='Расчет Датчиков'!$A$18,IF(A81&gt;'Расчет Датчиков'!$A$18,B80+(B81-B80)/(A81-A80)*('Расчет Датчиков'!$A$18-A80),0),0)</f>
        <v>0</v>
      </c>
      <c r="D80" s="3">
        <f>IF(B80&lt;='Расчет Датчиков'!$A$24,IF(B81&gt;'Расчет Датчиков'!$A$24,A80+(A81-A80)/(B81-B80)*('Расчет Датчиков'!$A$24-B80),0),0)</f>
        <v>558.0061349693251</v>
      </c>
      <c r="E80" s="8"/>
    </row>
    <row r="81" spans="1:5" ht="12.75">
      <c r="A81" s="7">
        <v>560</v>
      </c>
      <c r="B81" s="3">
        <v>3006.5</v>
      </c>
      <c r="C81" s="3">
        <f>IF(A81&lt;='Расчет Датчиков'!$A$18,IF(A82&gt;'Расчет Датчиков'!$A$18,B81+(B82-B81)/(A82-A81)*('Расчет Датчиков'!$A$18-A81),0),0)</f>
        <v>0</v>
      </c>
      <c r="D81" s="3">
        <f>IF(B81&lt;='Расчет Датчиков'!$A$24,IF(B82&gt;'Расчет Датчиков'!$A$24,A81+(A82-A81)/(B82-B81)*('Расчет Датчиков'!$A$24-B81),0),0)</f>
        <v>0</v>
      </c>
      <c r="E81" s="8"/>
    </row>
    <row r="82" spans="1:5" ht="12.75">
      <c r="A82" s="7">
        <v>570</v>
      </c>
      <c r="B82" s="3">
        <v>3039.1</v>
      </c>
      <c r="C82" s="3">
        <f>IF(A82&lt;='Расчет Датчиков'!$A$18,IF(A83&gt;'Расчет Датчиков'!$A$18,B82+(B83-B82)/(A83-A82)*('Расчет Датчиков'!$A$18-A82),0),0)</f>
        <v>0</v>
      </c>
      <c r="D82" s="3">
        <f>IF(B82&lt;='Расчет Датчиков'!$A$24,IF(B83&gt;'Расчет Датчиков'!$A$24,A82+(A83-A82)/(B83-B82)*('Расчет Датчиков'!$A$24-B82),0),0)</f>
        <v>0</v>
      </c>
      <c r="E82" s="8"/>
    </row>
    <row r="83" spans="1:5" ht="12.75">
      <c r="A83" s="7">
        <v>580</v>
      </c>
      <c r="B83" s="3">
        <v>3071.5</v>
      </c>
      <c r="C83" s="3">
        <f>IF(A83&lt;='Расчет Датчиков'!$A$18,IF(A84&gt;'Расчет Датчиков'!$A$18,B83+(B84-B83)/(A84-A83)*('Расчет Датчиков'!$A$18-A83),0),0)</f>
        <v>0</v>
      </c>
      <c r="D83" s="3">
        <f>IF(B83&lt;='Расчет Датчиков'!$A$24,IF(B84&gt;'Расчет Датчиков'!$A$24,A83+(A84-A83)/(B84-B83)*('Расчет Датчиков'!$A$24-B83),0),0)</f>
        <v>0</v>
      </c>
      <c r="E83" s="8"/>
    </row>
    <row r="84" spans="1:5" ht="12.75">
      <c r="A84" s="7">
        <v>590</v>
      </c>
      <c r="B84" s="3">
        <v>3103.8</v>
      </c>
      <c r="C84" s="3">
        <f>IF(A84&lt;='Расчет Датчиков'!$A$18,IF(A85&gt;'Расчет Датчиков'!$A$18,B84+(B85-B84)/(A85-A84)*('Расчет Датчиков'!$A$18-A84),0),0)</f>
        <v>0</v>
      </c>
      <c r="D84" s="3">
        <f>IF(B84&lt;='Расчет Датчиков'!$A$24,IF(B85&gt;'Расчет Датчиков'!$A$24,A84+(A85-A84)/(B85-B84)*('Расчет Датчиков'!$A$24-B84),0),0)</f>
        <v>0</v>
      </c>
      <c r="E84" s="8"/>
    </row>
    <row r="85" spans="1:5" ht="12.75">
      <c r="A85" s="7">
        <v>600</v>
      </c>
      <c r="B85" s="3">
        <v>3135.9</v>
      </c>
      <c r="C85" s="3">
        <f>IF(A85&lt;='Расчет Датчиков'!$A$18,IF(A86&gt;'Расчет Датчиков'!$A$18,B85+(B86-B85)/(A86-A85)*('Расчет Датчиков'!$A$18-A85),0),0)</f>
        <v>0</v>
      </c>
      <c r="D85" s="3">
        <f>IF(B85&lt;='Расчет Датчиков'!$A$24,IF(B86&gt;'Расчет Датчиков'!$A$24,A85+(A86-A85)/(B86-B85)*('Расчет Датчиков'!$A$24-B85),0),0)</f>
        <v>0</v>
      </c>
      <c r="E85" s="8"/>
    </row>
    <row r="86" spans="1:5" ht="12.75">
      <c r="A86" s="7">
        <v>610</v>
      </c>
      <c r="B86" s="3">
        <v>3168</v>
      </c>
      <c r="C86" s="3">
        <f>IF(A86&lt;='Расчет Датчиков'!$A$18,IF(A87&gt;'Расчет Датчиков'!$A$18,B86+(B87-B86)/(A87-A86)*('Расчет Датчиков'!$A$18-A86),0),0)</f>
        <v>0</v>
      </c>
      <c r="D86" s="3">
        <f>IF(B86&lt;='Расчет Датчиков'!$A$24,IF(B87&gt;'Расчет Датчиков'!$A$24,A86+(A87-A86)/(B87-B86)*('Расчет Датчиков'!$A$24-B86),0),0)</f>
        <v>0</v>
      </c>
      <c r="E86" s="8"/>
    </row>
    <row r="87" spans="1:5" ht="12.75">
      <c r="A87" s="7">
        <v>620</v>
      </c>
      <c r="B87" s="3">
        <v>3199.9</v>
      </c>
      <c r="C87" s="3">
        <f>IF(A87&lt;='Расчет Датчиков'!$A$18,IF(A88&gt;'Расчет Датчиков'!$A$18,B87+(B88-B87)/(A88-A87)*('Расчет Датчиков'!$A$18-A87),0),0)</f>
        <v>0</v>
      </c>
      <c r="D87" s="3">
        <f>IF(B87&lt;='Расчет Датчиков'!$A$24,IF(B88&gt;'Расчет Датчиков'!$A$24,A87+(A88-A87)/(B88-B87)*('Расчет Датчиков'!$A$24-B87),0),0)</f>
        <v>0</v>
      </c>
      <c r="E87" s="8"/>
    </row>
    <row r="88" spans="1:5" ht="12.75">
      <c r="A88" s="7">
        <v>630</v>
      </c>
      <c r="B88" s="3">
        <v>3231.8</v>
      </c>
      <c r="C88" s="3">
        <f>IF(A88&lt;='Расчет Датчиков'!$A$18,IF(A89&gt;'Расчет Датчиков'!$A$18,B88+(B89-B88)/(A89-A88)*('Расчет Датчиков'!$A$18-A88),0),0)</f>
        <v>0</v>
      </c>
      <c r="D88" s="3">
        <f>IF(B88&lt;='Расчет Датчиков'!$A$24,IF(B89&gt;'Расчет Датчиков'!$A$24,A88+(A89-A88)/(B89-B88)*('Расчет Датчиков'!$A$24-B88),0),0)</f>
        <v>0</v>
      </c>
      <c r="E88" s="8"/>
    </row>
    <row r="89" spans="1:5" ht="12.75">
      <c r="A89" s="7">
        <v>640</v>
      </c>
      <c r="B89" s="3">
        <v>3263.5</v>
      </c>
      <c r="C89" s="3">
        <f>IF(A89&lt;='Расчет Датчиков'!$A$18,IF(A90&gt;'Расчет Датчиков'!$A$18,B89+(B90-B89)/(A90-A89)*('Расчет Датчиков'!$A$18-A89),0),0)</f>
        <v>0</v>
      </c>
      <c r="D89" s="3">
        <f>IF(B89&lt;='Расчет Датчиков'!$A$24,IF(B90&gt;'Расчет Датчиков'!$A$24,A89+(A90-A89)/(B90-B89)*('Расчет Датчиков'!$A$24-B89),0),0)</f>
        <v>0</v>
      </c>
      <c r="E89" s="8"/>
    </row>
    <row r="90" spans="1:5" ht="12.75">
      <c r="A90" s="7">
        <v>650</v>
      </c>
      <c r="B90" s="3">
        <v>3295.1</v>
      </c>
      <c r="C90" s="3">
        <f>IF(A90&lt;='Расчет Датчиков'!$A$18,IF(A91&gt;'Расчет Датчиков'!$A$18,B90+(B91-B90)/(A91-A90)*('Расчет Датчиков'!$A$18-A90),0),0)</f>
        <v>0</v>
      </c>
      <c r="D90" s="3">
        <f>IF(B90&lt;='Расчет Датчиков'!$A$24,IF(B91&gt;'Расчет Датчиков'!$A$24,A90+(A91-A90)/(B91-B90)*('Расчет Датчиков'!$A$24-B90),0),0)</f>
        <v>0</v>
      </c>
      <c r="E90" s="8"/>
    </row>
    <row r="91" spans="1:5" ht="12.75">
      <c r="A91" s="7">
        <v>660</v>
      </c>
      <c r="B91" s="3">
        <v>3326.6</v>
      </c>
      <c r="C91" s="3">
        <f>IF(A91&lt;='Расчет Датчиков'!$A$18,IF(A92&gt;'Расчет Датчиков'!$A$18,B91+(B92-B91)/(A92-A91)*('Расчет Датчиков'!$A$18-A91),0),0)</f>
        <v>0</v>
      </c>
      <c r="D91" s="3">
        <f>IF(B91&lt;='Расчет Датчиков'!$A$24,IF(B92&gt;'Расчет Датчиков'!$A$24,A91+(A92-A91)/(B92-B91)*('Расчет Датчиков'!$A$24-B91),0),0)</f>
        <v>0</v>
      </c>
      <c r="E91" s="8"/>
    </row>
    <row r="92" spans="1:5" ht="12.75">
      <c r="A92" s="7">
        <v>670</v>
      </c>
      <c r="B92" s="3">
        <v>3357.9</v>
      </c>
      <c r="C92" s="3">
        <f>IF(A92&lt;='Расчет Датчиков'!$A$18,IF(A93&gt;'Расчет Датчиков'!$A$18,B92+(B93-B92)/(A93-A92)*('Расчет Датчиков'!$A$18-A92),0),0)</f>
        <v>0</v>
      </c>
      <c r="D92" s="3">
        <f>IF(B92&lt;='Расчет Датчиков'!$A$24,IF(B93&gt;'Расчет Датчиков'!$A$24,A92+(A93-A92)/(B93-B92)*('Расчет Датчиков'!$A$24-B92),0),0)</f>
        <v>0</v>
      </c>
      <c r="E92" s="8"/>
    </row>
    <row r="93" spans="1:5" ht="12.75">
      <c r="A93" s="7">
        <v>680</v>
      </c>
      <c r="B93" s="3">
        <v>3389.2</v>
      </c>
      <c r="C93" s="3">
        <f>IF(A93&lt;='Расчет Датчиков'!$A$18,IF(A94&gt;'Расчет Датчиков'!$A$18,B93+(B94-B93)/(A94-A93)*('Расчет Датчиков'!$A$18-A93),0),0)</f>
        <v>0</v>
      </c>
      <c r="D93" s="3">
        <f>IF(B93&lt;='Расчет Датчиков'!$A$24,IF(B94&gt;'Расчет Датчиков'!$A$24,A93+(A94-A93)/(B94-B93)*('Расчет Датчиков'!$A$24-B93),0),0)</f>
        <v>0</v>
      </c>
      <c r="E93" s="8"/>
    </row>
    <row r="94" spans="1:5" ht="12.75">
      <c r="A94" s="7">
        <v>690</v>
      </c>
      <c r="B94" s="3">
        <v>3420.3</v>
      </c>
      <c r="C94" s="3">
        <f>IF(A94&lt;='Расчет Датчиков'!$A$18,IF(A95&gt;'Расчет Датчиков'!$A$18,B94+(B95-B94)/(A95-A94)*('Расчет Датчиков'!$A$18-A94),0),0)</f>
        <v>0</v>
      </c>
      <c r="D94" s="3">
        <f>IF(B94&lt;='Расчет Датчиков'!$A$24,IF(B95&gt;'Расчет Датчиков'!$A$24,A94+(A95-A94)/(B95-B94)*('Расчет Датчиков'!$A$24-B94),0),0)</f>
        <v>0</v>
      </c>
      <c r="E94" s="8"/>
    </row>
    <row r="95" spans="1:5" ht="12.75">
      <c r="A95" s="7">
        <v>700</v>
      </c>
      <c r="B95" s="3">
        <v>3451.3</v>
      </c>
      <c r="C95" s="3">
        <f>IF(A95&lt;='Расчет Датчиков'!$A$18,IF(A96&gt;'Расчет Датчиков'!$A$18,B95+(B96-B95)/(A96-A95)*('Расчет Датчиков'!$A$18-A95),0),0)</f>
        <v>0</v>
      </c>
      <c r="D95" s="3">
        <f>IF(B95&lt;='Расчет Датчиков'!$A$24,IF(B96&gt;'Расчет Датчиков'!$A$24,A95+(A96-A95)/(B96-B95)*('Расчет Датчиков'!$A$24-B95),0),0)</f>
        <v>0</v>
      </c>
      <c r="E95" s="8"/>
    </row>
    <row r="96" spans="1:5" ht="12.75">
      <c r="A96" s="7">
        <v>710</v>
      </c>
      <c r="B96" s="3">
        <v>3482.2</v>
      </c>
      <c r="C96" s="3">
        <f>IF(A96&lt;='Расчет Датчиков'!$A$18,IF(A97&gt;'Расчет Датчиков'!$A$18,B96+(B97-B96)/(A97-A96)*('Расчет Датчиков'!$A$18-A96),0),0)</f>
        <v>0</v>
      </c>
      <c r="D96" s="3">
        <f>IF(B96&lt;='Расчет Датчиков'!$A$24,IF(B97&gt;'Расчет Датчиков'!$A$24,A96+(A97-A96)/(B97-B96)*('Расчет Датчиков'!$A$24-B96),0),0)</f>
        <v>0</v>
      </c>
      <c r="E96" s="8"/>
    </row>
    <row r="97" spans="1:5" ht="12.75">
      <c r="A97" s="7">
        <v>720</v>
      </c>
      <c r="B97" s="3">
        <v>3513</v>
      </c>
      <c r="C97" s="3">
        <f>IF(A97&lt;='Расчет Датчиков'!$A$18,IF(A98&gt;'Расчет Датчиков'!$A$18,B97+(B98-B97)/(A98-A97)*('Расчет Датчиков'!$A$18-A97),0),0)</f>
        <v>0</v>
      </c>
      <c r="D97" s="3">
        <f>IF(B97&lt;='Расчет Датчиков'!$A$24,IF(B98&gt;'Расчет Датчиков'!$A$24,A97+(A98-A97)/(B98-B97)*('Расчет Датчиков'!$A$24-B97),0),0)</f>
        <v>0</v>
      </c>
      <c r="E97" s="8"/>
    </row>
    <row r="98" spans="1:5" ht="12.75">
      <c r="A98" s="7">
        <v>730</v>
      </c>
      <c r="B98" s="3">
        <v>3543.7</v>
      </c>
      <c r="C98" s="3">
        <f>IF(A98&lt;='Расчет Датчиков'!$A$18,IF(A99&gt;'Расчет Датчиков'!$A$18,B98+(B99-B98)/(A99-A98)*('Расчет Датчиков'!$A$18-A98),0),0)</f>
        <v>0</v>
      </c>
      <c r="D98" s="3">
        <f>IF(B98&lt;='Расчет Датчиков'!$A$24,IF(B99&gt;'Расчет Датчиков'!$A$24,A98+(A99-A98)/(B99-B98)*('Расчет Датчиков'!$A$24-B98),0),0)</f>
        <v>0</v>
      </c>
      <c r="E98" s="8"/>
    </row>
    <row r="99" spans="1:5" ht="12.75">
      <c r="A99" s="7">
        <v>740</v>
      </c>
      <c r="B99" s="3">
        <v>3574.2</v>
      </c>
      <c r="C99" s="3">
        <f>IF(A99&lt;='Расчет Датчиков'!$A$18,IF(A100&gt;'Расчет Датчиков'!$A$18,B99+(B100-B99)/(A100-A99)*('Расчет Датчиков'!$A$18-A99),0),0)</f>
        <v>0</v>
      </c>
      <c r="D99" s="3">
        <f>IF(B99&lt;='Расчет Датчиков'!$A$24,IF(B100&gt;'Расчет Датчиков'!$A$24,A99+(A100-A99)/(B100-B99)*('Расчет Датчиков'!$A$24-B99),0),0)</f>
        <v>0</v>
      </c>
      <c r="E99" s="8"/>
    </row>
    <row r="100" spans="1:5" ht="12.75">
      <c r="A100" s="7">
        <v>750</v>
      </c>
      <c r="B100" s="3">
        <v>3604.7</v>
      </c>
      <c r="C100" s="3">
        <f>IF(A100&lt;='Расчет Датчиков'!$A$18,IF(A101&gt;'Расчет Датчиков'!$A$18,B100+(B101-B100)/(A101-A100)*('Расчет Датчиков'!$A$18-A100),0),0)</f>
        <v>0</v>
      </c>
      <c r="D100" s="3">
        <f>IF(B100&lt;='Расчет Датчиков'!$A$24,IF(B101&gt;'Расчет Датчиков'!$A$24,A100+(A101-A100)/(B101-B100)*('Расчет Датчиков'!$A$24-B100),0),0)</f>
        <v>0</v>
      </c>
      <c r="E100" s="8"/>
    </row>
    <row r="101" spans="1:5" ht="12.75">
      <c r="A101" s="7">
        <v>760</v>
      </c>
      <c r="B101" s="3">
        <v>3635</v>
      </c>
      <c r="C101" s="3">
        <f>IF(A101&lt;='Расчет Датчиков'!$A$18,IF(A102&gt;'Расчет Датчиков'!$A$18,B101+(B102-B101)/(A102-A101)*('Расчет Датчиков'!$A$18-A101),0),0)</f>
        <v>0</v>
      </c>
      <c r="D101" s="3">
        <f>IF(B101&lt;='Расчет Датчиков'!$A$24,IF(B102&gt;'Расчет Датчиков'!$A$24,A101+(A102-A101)/(B102-B101)*('Расчет Датчиков'!$A$24-B101),0),0)</f>
        <v>0</v>
      </c>
      <c r="E101" s="8"/>
    </row>
    <row r="102" spans="1:5" ht="12.75">
      <c r="A102" s="7">
        <v>770</v>
      </c>
      <c r="B102" s="3">
        <v>3665.2</v>
      </c>
      <c r="C102" s="3">
        <f>IF(A102&lt;='Расчет Датчиков'!$A$18,IF(A103&gt;'Расчет Датчиков'!$A$18,B102+(B103-B102)/(A103-A102)*('Расчет Датчиков'!$A$18-A102),0),0)</f>
        <v>0</v>
      </c>
      <c r="D102" s="3">
        <f>IF(B102&lt;='Расчет Датчиков'!$A$24,IF(B103&gt;'Расчет Датчиков'!$A$24,A102+(A103-A102)/(B103-B102)*('Расчет Датчиков'!$A$24-B102),0),0)</f>
        <v>0</v>
      </c>
      <c r="E102" s="8"/>
    </row>
    <row r="103" spans="1:5" ht="12.75">
      <c r="A103" s="7">
        <v>780</v>
      </c>
      <c r="B103" s="3">
        <v>3695.3</v>
      </c>
      <c r="C103" s="3">
        <f>IF(A103&lt;='Расчет Датчиков'!$A$18,IF(A104&gt;'Расчет Датчиков'!$A$18,B103+(B104-B103)/(A104-A103)*('Расчет Датчиков'!$A$18-A103),0),0)</f>
        <v>0</v>
      </c>
      <c r="D103" s="3">
        <f>IF(B103&lt;='Расчет Датчиков'!$A$24,IF(B104&gt;'Расчет Датчиков'!$A$24,A103+(A104-A103)/(B104-B103)*('Расчет Датчиков'!$A$24-B103),0),0)</f>
        <v>0</v>
      </c>
      <c r="E103" s="8"/>
    </row>
    <row r="104" spans="1:5" ht="12.75">
      <c r="A104" s="7">
        <v>790</v>
      </c>
      <c r="B104" s="3">
        <v>3725.2</v>
      </c>
      <c r="C104" s="3">
        <f>IF(A104&lt;='Расчет Датчиков'!$A$18,IF(A105&gt;'Расчет Датчиков'!$A$18,B104+(B105-B104)/(A105-A104)*('Расчет Датчиков'!$A$18-A104),0),0)</f>
        <v>0</v>
      </c>
      <c r="D104" s="3">
        <f>IF(B104&lt;='Расчет Датчиков'!$A$24,IF(B105&gt;'Расчет Датчиков'!$A$24,A104+(A105-A104)/(B105-B104)*('Расчет Датчиков'!$A$24-B104),0),0)</f>
        <v>0</v>
      </c>
      <c r="E104" s="8"/>
    </row>
    <row r="105" spans="1:5" ht="12.75">
      <c r="A105" s="7">
        <v>800</v>
      </c>
      <c r="B105" s="3">
        <v>3755.1</v>
      </c>
      <c r="C105" s="3">
        <f>IF(A105&lt;='Расчет Датчиков'!$A$18,IF(A106&gt;'Расчет Датчиков'!$A$18,B105+(B106-B105)/(A106-A105)*('Расчет Датчиков'!$A$18-A105),0),0)</f>
        <v>0</v>
      </c>
      <c r="D105" s="3">
        <f>IF(B105&lt;='Расчет Датчиков'!$A$24,IF(B106&gt;'Расчет Датчиков'!$A$24,A105+(A106-A105)/(B106-B105)*('Расчет Датчиков'!$A$24-B105),0),0)</f>
        <v>0</v>
      </c>
      <c r="E105" s="8"/>
    </row>
    <row r="106" spans="1:5" ht="12.75">
      <c r="A106" s="7">
        <v>810</v>
      </c>
      <c r="B106" s="3">
        <v>3784.8</v>
      </c>
      <c r="C106" s="3">
        <f>IF(A106&lt;='Расчет Датчиков'!$A$18,IF(A107&gt;'Расчет Датчиков'!$A$18,B106+(B107-B106)/(A107-A106)*('Расчет Датчиков'!$A$18-A106),0),0)</f>
        <v>0</v>
      </c>
      <c r="D106" s="3">
        <f>IF(B106&lt;='Расчет Датчиков'!$A$24,IF(B107&gt;'Расчет Датчиков'!$A$24,A106+(A107-A106)/(B107-B106)*('Расчет Датчиков'!$A$24-B106),0),0)</f>
        <v>0</v>
      </c>
      <c r="E106" s="8"/>
    </row>
    <row r="107" spans="1:5" ht="12.75">
      <c r="A107" s="7">
        <v>820</v>
      </c>
      <c r="B107" s="3">
        <v>3814.5</v>
      </c>
      <c r="C107" s="3">
        <f>IF(A107&lt;='Расчет Датчиков'!$A$18,IF(A108&gt;'Расчет Датчиков'!$A$18,B107+(B108-B107)/(A108-A107)*('Расчет Датчиков'!$A$18-A107),0),0)</f>
        <v>0</v>
      </c>
      <c r="D107" s="3">
        <f>IF(B107&lt;='Расчет Датчиков'!$A$24,IF(B108&gt;'Расчет Датчиков'!$A$24,A107+(A108-A107)/(B108-B107)*('Расчет Датчиков'!$A$24-B107),0),0)</f>
        <v>0</v>
      </c>
      <c r="E107" s="8"/>
    </row>
    <row r="108" spans="1:5" ht="12.75">
      <c r="A108" s="7">
        <v>830</v>
      </c>
      <c r="B108" s="3">
        <v>3844</v>
      </c>
      <c r="C108" s="3">
        <f>IF(A108&lt;='Расчет Датчиков'!$A$18,IF(A109&gt;'Расчет Датчиков'!$A$18,B108+(B109-B108)/(A109-A108)*('Расчет Датчиков'!$A$18-A108),0),0)</f>
        <v>0</v>
      </c>
      <c r="D108" s="3">
        <f>IF(B108&lt;='Расчет Датчиков'!$A$24,IF(B109&gt;'Расчет Датчиков'!$A$24,A108+(A109-A108)/(B109-B108)*('Расчет Датчиков'!$A$24-B108),0),0)</f>
        <v>0</v>
      </c>
      <c r="E108" s="8"/>
    </row>
    <row r="109" spans="1:5" ht="12.75">
      <c r="A109" s="7">
        <v>840</v>
      </c>
      <c r="B109" s="3">
        <v>3873.4</v>
      </c>
      <c r="C109" s="3">
        <f>IF(A109&lt;='Расчет Датчиков'!$A$18,IF(A110&gt;'Расчет Датчиков'!$A$18,B109+(B110-B109)/(A110-A109)*('Расчет Датчиков'!$A$18-A109),0),0)</f>
        <v>0</v>
      </c>
      <c r="D109" s="3">
        <f>IF(B109&lt;='Расчет Датчиков'!$A$24,IF(B110&gt;'Расчет Датчиков'!$A$24,A109+(A110-A109)/(B110-B109)*('Расчет Датчиков'!$A$24-B109),0),0)</f>
        <v>0</v>
      </c>
      <c r="E109" s="8"/>
    </row>
    <row r="110" spans="1:5" ht="12.75">
      <c r="A110" s="7">
        <v>850</v>
      </c>
      <c r="B110" s="3">
        <v>3902.6</v>
      </c>
      <c r="C110" s="3">
        <f>IF(A110&lt;='Расчет Датчиков'!$A$18,IF(A111&gt;'Расчет Датчиков'!$A$18,B110+(B111-B110)/(A111-A110)*('Расчет Датчиков'!$A$18-A110),0),0)</f>
        <v>0</v>
      </c>
      <c r="D110" s="3">
        <f>IF(B110&lt;='Расчет Датчиков'!$A$24,IF(B111&gt;'Расчет Датчиков'!$A$24,A110+(A111-A110)/(B111-B110)*('Расчет Датчиков'!$A$24-B110),0),0)</f>
        <v>0</v>
      </c>
      <c r="E110" s="8"/>
    </row>
    <row r="111" spans="1:5" ht="12.75">
      <c r="A111" s="7">
        <v>850.0001</v>
      </c>
      <c r="B111" s="3">
        <v>3902.60001</v>
      </c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22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-200</v>
      </c>
      <c r="B5" s="3">
        <v>18.49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IF(B5&lt;='Расчет Датчиков'!$A$24,IF(B6&gt;'Расчет Датчиков'!$A$24,A5+(A6-A5)/(B6-B5)*('Расчет Датчиков'!$A$24-B5),0),0)</f>
        <v>0</v>
      </c>
      <c r="E5" s="8"/>
    </row>
    <row r="6" spans="1:5" ht="12.75">
      <c r="A6" s="7">
        <v>-190</v>
      </c>
      <c r="B6" s="3">
        <v>22.8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IF(B6&lt;='Расчет Датчиков'!$A$24,IF(B7&gt;'Расчет Датчиков'!$A$24,A6+(A7-A6)/(B7-B6)*('Расчет Датчиков'!$A$24-B6),0),0)</f>
        <v>0</v>
      </c>
      <c r="E6" s="8"/>
    </row>
    <row r="7" spans="1:5" ht="12.75">
      <c r="A7" s="7">
        <v>-180</v>
      </c>
      <c r="B7" s="3">
        <v>27.08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IF(B7&lt;='Расчет Датчиков'!$A$24,IF(B8&gt;'Расчет Датчиков'!$A$24,A7+(A8-A7)/(B8-B7)*('Расчет Датчиков'!$A$24-B7),0),0)</f>
        <v>0</v>
      </c>
      <c r="E7" s="8"/>
    </row>
    <row r="8" spans="1:5" ht="12.75">
      <c r="A8" s="7">
        <v>-170</v>
      </c>
      <c r="B8" s="3">
        <v>31.32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IF(B8&lt;='Расчет Датчиков'!$A$24,IF(B9&gt;'Расчет Датчиков'!$A$24,A8+(A9-A8)/(B9-B8)*('Расчет Датчиков'!$A$24-B8),0),0)</f>
        <v>0</v>
      </c>
      <c r="E8" s="8"/>
    </row>
    <row r="9" spans="1:5" ht="12.75">
      <c r="A9" s="7">
        <v>-160</v>
      </c>
      <c r="B9" s="3">
        <v>35.53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IF(B9&lt;='Расчет Датчиков'!$A$24,IF(B10&gt;'Расчет Датчиков'!$A$24,A9+(A10-A9)/(B10-B9)*('Расчет Датчиков'!$A$24-B9),0),0)</f>
        <v>0</v>
      </c>
      <c r="E9" s="8"/>
    </row>
    <row r="10" spans="1:5" ht="12.75">
      <c r="A10" s="7">
        <v>-150</v>
      </c>
      <c r="B10" s="3">
        <v>39.71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IF(B10&lt;='Расчет Датчиков'!$A$24,IF(B11&gt;'Расчет Датчиков'!$A$24,A10+(A11-A10)/(B11-B10)*('Расчет Датчиков'!$A$24-B10),0),0)</f>
        <v>0</v>
      </c>
      <c r="E10" s="8"/>
    </row>
    <row r="11" spans="1:5" ht="12.75">
      <c r="A11" s="7">
        <v>-140</v>
      </c>
      <c r="B11" s="3">
        <v>43.87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IF(B11&lt;='Расчет Датчиков'!$A$24,IF(B12&gt;'Расчет Датчиков'!$A$24,A11+(A12-A11)/(B12-B11)*('Расчет Датчиков'!$A$24-B11),0),0)</f>
        <v>0</v>
      </c>
      <c r="E11" s="8"/>
    </row>
    <row r="12" spans="1:5" ht="12.75">
      <c r="A12" s="7">
        <v>-130</v>
      </c>
      <c r="B12" s="3">
        <v>48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IF(B12&lt;='Расчет Датчиков'!$A$24,IF(B13&gt;'Расчет Датчиков'!$A$24,A12+(A13-A12)/(B13-B12)*('Расчет Датчиков'!$A$24-B12),0),0)</f>
        <v>0</v>
      </c>
      <c r="E12" s="8"/>
    </row>
    <row r="13" spans="1:5" ht="12.75">
      <c r="A13" s="7">
        <v>-120</v>
      </c>
      <c r="B13" s="3">
        <v>52.11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IF(B13&lt;='Расчет Датчиков'!$A$24,IF(B14&gt;'Расчет Датчиков'!$A$24,A13+(A14-A13)/(B14-B13)*('Расчет Датчиков'!$A$24-B13),0),0)</f>
        <v>0</v>
      </c>
      <c r="E13" s="8"/>
    </row>
    <row r="14" spans="1:5" ht="12.75">
      <c r="A14" s="7">
        <v>-110</v>
      </c>
      <c r="B14" s="3">
        <v>56.19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IF(B14&lt;='Расчет Датчиков'!$A$24,IF(B15&gt;'Расчет Датчиков'!$A$24,A14+(A15-A14)/(B15-B14)*('Расчет Датчиков'!$A$24-B14),0),0)</f>
        <v>0</v>
      </c>
      <c r="E14" s="8"/>
    </row>
    <row r="15" spans="1:5" ht="12.75">
      <c r="A15" s="7">
        <v>-100</v>
      </c>
      <c r="B15" s="3">
        <v>60.25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IF(B15&lt;='Расчет Датчиков'!$A$24,IF(B16&gt;'Расчет Датчиков'!$A$24,A15+(A16-A15)/(B16-B15)*('Расчет Датчиков'!$A$24-B15),0),0)</f>
        <v>0</v>
      </c>
      <c r="E15" s="8"/>
    </row>
    <row r="16" spans="1:5" ht="12.75">
      <c r="A16" s="7">
        <v>-90</v>
      </c>
      <c r="B16" s="3">
        <v>64.3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IF(B16&lt;='Расчет Датчиков'!$A$24,IF(B17&gt;'Расчет Датчиков'!$A$24,A16+(A17-A16)/(B17-B16)*('Расчет Датчиков'!$A$24-B16),0),0)</f>
        <v>0</v>
      </c>
      <c r="E16" s="8"/>
    </row>
    <row r="17" spans="1:5" ht="12.75">
      <c r="A17" s="7">
        <v>-80</v>
      </c>
      <c r="B17" s="3">
        <v>68.33</v>
      </c>
      <c r="C17" s="3">
        <f>IF(A17&lt;='Расчет Датчиков'!$A$18,IF(A18&gt;'Расчет Датчиков'!$A$18,B17+(B18-B17)/(A18-A17)*('Расчет Датчиков'!$A$18-A17),0),0)</f>
        <v>0</v>
      </c>
      <c r="D17" s="3">
        <f>IF(B17&lt;='Расчет Датчиков'!$A$24,IF(B18&gt;'Расчет Датчиков'!$A$24,A17+(A18-A17)/(B18-B17)*('Расчет Датчиков'!$A$24-B17),0),0)</f>
        <v>0</v>
      </c>
      <c r="E17" s="8"/>
    </row>
    <row r="18" spans="1:5" ht="12.75">
      <c r="A18" s="7">
        <v>-70</v>
      </c>
      <c r="B18" s="3">
        <v>72.33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IF(B18&lt;='Расчет Датчиков'!$A$24,IF(B19&gt;'Расчет Датчиков'!$A$24,A18+(A19-A18)/(B19-B18)*('Расчет Датчиков'!$A$24-B18),0),0)</f>
        <v>0</v>
      </c>
      <c r="E18" s="8"/>
    </row>
    <row r="19" spans="1:5" ht="12.75">
      <c r="A19" s="7">
        <v>-60</v>
      </c>
      <c r="B19" s="3">
        <v>76.33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IF(B19&lt;='Расчет Датчиков'!$A$24,IF(B20&gt;'Расчет Датчиков'!$A$24,A19+(A20-A19)/(B20-B19)*('Расчет Датчиков'!$A$24-B19),0),0)</f>
        <v>0</v>
      </c>
      <c r="E19" s="8"/>
    </row>
    <row r="20" spans="1:5" ht="12.75">
      <c r="A20" s="7">
        <v>-50</v>
      </c>
      <c r="B20" s="3">
        <v>80.31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IF(B20&lt;='Расчет Датчиков'!$A$24,IF(B21&gt;'Расчет Датчиков'!$A$24,A20+(A21-A20)/(B21-B20)*('Расчет Датчиков'!$A$24-B20),0),0)</f>
        <v>0</v>
      </c>
      <c r="E20" s="8"/>
    </row>
    <row r="21" spans="1:5" ht="12.75">
      <c r="A21" s="7">
        <v>-40</v>
      </c>
      <c r="B21" s="3">
        <v>84.27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IF(B21&lt;='Расчет Датчиков'!$A$24,IF(B22&gt;'Расчет Датчиков'!$A$24,A21+(A22-A21)/(B22-B21)*('Расчет Датчиков'!$A$24-B21),0),0)</f>
        <v>0</v>
      </c>
      <c r="E21" s="8"/>
    </row>
    <row r="22" spans="1:5" ht="12.75">
      <c r="A22" s="7">
        <v>-30</v>
      </c>
      <c r="B22" s="3">
        <v>88.22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IF(B22&lt;='Расчет Датчиков'!$A$24,IF(B23&gt;'Расчет Датчиков'!$A$24,A22+(A23-A22)/(B23-B22)*('Расчет Датчиков'!$A$24-B22),0),0)</f>
        <v>0</v>
      </c>
      <c r="E22" s="8"/>
    </row>
    <row r="23" spans="1:5" ht="12.75">
      <c r="A23" s="7">
        <v>-20</v>
      </c>
      <c r="B23" s="3">
        <v>92.16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IF(B23&lt;='Расчет Датчиков'!$A$24,IF(B24&gt;'Расчет Датчиков'!$A$24,A23+(A24-A23)/(B24-B23)*('Расчет Датчиков'!$A$24-B23),0),0)</f>
        <v>0</v>
      </c>
      <c r="E23" s="8"/>
    </row>
    <row r="24" spans="1:8" ht="12.75">
      <c r="A24" s="7">
        <v>-10</v>
      </c>
      <c r="B24" s="3">
        <v>96.09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IF(B24&lt;='Расчет Датчиков'!$A$24,IF(B25&gt;'Расчет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0</v>
      </c>
      <c r="B25" s="3">
        <v>100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IF(B25&lt;='Расчет Датчиков'!$A$24,IF(B26&gt;'Расчет Датчиков'!$A$24,A25+(A26-A25)/(B26-B25)*('Расчет Датчиков'!$A$24-B25),0),0)</f>
        <v>0</v>
      </c>
      <c r="E25" s="8"/>
    </row>
    <row r="26" spans="1:5" ht="12.75">
      <c r="A26" s="7">
        <v>10</v>
      </c>
      <c r="B26" s="3">
        <v>103.9</v>
      </c>
      <c r="C26" s="3">
        <f>IF(A26&lt;='Расчет Датчиков'!$A$18,IF(A27&gt;'Расчет Датчиков'!$A$18,B26+(B27-B26)/(A27-A26)*('Расчет Датчиков'!$A$18-A26),0),0)</f>
        <v>104.67800000000001</v>
      </c>
      <c r="D26" s="3">
        <f>IF(B26&lt;='Расчет Датчиков'!$A$24,IF(B27&gt;'Расчет Датчиков'!$A$24,A26+(A27-A26)/(B27-B26)*('Расчет Датчиков'!$A$24-B26),0),0)</f>
        <v>0</v>
      </c>
      <c r="E26" s="8"/>
    </row>
    <row r="27" spans="1:5" ht="12.75">
      <c r="A27" s="7">
        <v>20</v>
      </c>
      <c r="B27" s="3">
        <v>107.79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IF(B27&lt;='Расчет Датчиков'!$A$24,IF(B28&gt;'Расчет Датчиков'!$A$24,A27+(A28-A27)/(B28-B27)*('Расчет Датчиков'!$A$24-B27),0),0)</f>
        <v>0</v>
      </c>
      <c r="E27" s="8"/>
    </row>
    <row r="28" spans="1:5" ht="12.75">
      <c r="A28" s="7">
        <v>30</v>
      </c>
      <c r="B28" s="3">
        <v>111.67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IF(B28&lt;='Расчет Датчиков'!$A$24,IF(B29&gt;'Расчет Датчиков'!$A$24,A28+(A29-A28)/(B29-B28)*('Расчет Датчиков'!$A$24-B28),0),0)</f>
        <v>0</v>
      </c>
      <c r="E28" s="8"/>
    </row>
    <row r="29" spans="1:5" ht="12.75">
      <c r="A29" s="7">
        <v>40</v>
      </c>
      <c r="B29" s="3">
        <v>115.54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IF(B29&lt;='Расчет Датчиков'!$A$24,IF(B30&gt;'Расчет Датчиков'!$A$24,A29+(A30-A29)/(B30-B29)*('Расчет Датчиков'!$A$24-B29),0),0)</f>
        <v>0</v>
      </c>
      <c r="E29" s="8"/>
    </row>
    <row r="30" spans="1:5" ht="12.75">
      <c r="A30" s="7">
        <v>50</v>
      </c>
      <c r="B30" s="3">
        <v>119.4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IF(B30&lt;='Расчет Датчиков'!$A$24,IF(B31&gt;'Расчет Датчиков'!$A$24,A30+(A31-A30)/(B31-B30)*('Расчет Датчиков'!$A$24-B30),0),0)</f>
        <v>0</v>
      </c>
      <c r="E30" s="8"/>
    </row>
    <row r="31" spans="1:5" ht="12.75">
      <c r="A31" s="7">
        <v>60</v>
      </c>
      <c r="B31" s="3">
        <v>123.24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IF(B31&lt;='Расчет Датчиков'!$A$24,IF(B32&gt;'Расчет Датчиков'!$A$24,A31+(A32-A31)/(B32-B31)*('Расчет Датчиков'!$A$24-B31),0),0)</f>
        <v>0</v>
      </c>
      <c r="E31" s="8"/>
    </row>
    <row r="32" spans="1:5" ht="12.75">
      <c r="A32" s="7">
        <v>70</v>
      </c>
      <c r="B32" s="3">
        <v>127.07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IF(B32&lt;='Расчет Датчиков'!$A$24,IF(B33&gt;'Расчет Датчиков'!$A$24,A32+(A33-A32)/(B33-B32)*('Расчет Датчиков'!$A$24-B32),0),0)</f>
        <v>0</v>
      </c>
      <c r="E32" s="8"/>
    </row>
    <row r="33" spans="1:5" ht="12.75">
      <c r="A33" s="7">
        <v>80</v>
      </c>
      <c r="B33" s="3">
        <v>130.89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IF(B33&lt;='Расчет Датчиков'!$A$24,IF(B34&gt;'Расчет Датчиков'!$A$24,A33+(A34-A33)/(B34-B33)*('Расчет Датчиков'!$A$24-B33),0),0)</f>
        <v>0</v>
      </c>
      <c r="E33" s="8"/>
    </row>
    <row r="34" spans="1:5" ht="12.75">
      <c r="A34" s="7">
        <v>90</v>
      </c>
      <c r="B34" s="3">
        <v>134.7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IF(B34&lt;='Расчет Датчиков'!$A$24,IF(B35&gt;'Расчет Датчиков'!$A$24,A34+(A35-A34)/(B35-B34)*('Расчет Датчиков'!$A$24-B34),0),0)</f>
        <v>0</v>
      </c>
      <c r="E34" s="8"/>
    </row>
    <row r="35" spans="1:5" ht="12.75">
      <c r="A35" s="7">
        <v>100</v>
      </c>
      <c r="B35" s="3">
        <v>138.5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IF(B35&lt;='Расчет Датчиков'!$A$24,IF(B36&gt;'Расчет Датчиков'!$A$24,A35+(A36-A35)/(B36-B35)*('Расчет Датчиков'!$A$24-B35),0),0)</f>
        <v>0</v>
      </c>
      <c r="E35" s="8"/>
    </row>
    <row r="36" spans="1:5" ht="12.75">
      <c r="A36" s="7">
        <v>110</v>
      </c>
      <c r="B36" s="3">
        <v>142.29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IF(B36&lt;='Расчет Датчиков'!$A$24,IF(B37&gt;'Расчет Датчиков'!$A$24,A36+(A37-A36)/(B37-B36)*('Расчет Датчиков'!$A$24-B36),0),0)</f>
        <v>0</v>
      </c>
      <c r="E36" s="8"/>
    </row>
    <row r="37" spans="1:5" ht="12.75">
      <c r="A37" s="7">
        <v>120</v>
      </c>
      <c r="B37" s="3">
        <v>146.06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IF(B37&lt;='Расчет Датчиков'!$A$24,IF(B38&gt;'Расчет Датчиков'!$A$24,A37+(A38-A37)/(B38-B37)*('Расчет Датчиков'!$A$24-B37),0),0)</f>
        <v>0</v>
      </c>
      <c r="E37" s="8"/>
    </row>
    <row r="38" spans="1:5" ht="12.75">
      <c r="A38" s="7">
        <v>130</v>
      </c>
      <c r="B38" s="3">
        <v>149.82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IF(B38&lt;='Расчет Датчиков'!$A$24,IF(B39&gt;'Расчет Датчиков'!$A$24,A38+(A39-A38)/(B39-B38)*('Расчет Датчиков'!$A$24-B38),0),0)</f>
        <v>0</v>
      </c>
      <c r="E38" s="8"/>
    </row>
    <row r="39" spans="1:5" ht="12.75">
      <c r="A39" s="7">
        <v>140</v>
      </c>
      <c r="B39" s="3">
        <v>153.58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IF(B39&lt;='Расчет Датчиков'!$A$24,IF(B40&gt;'Расчет Датчиков'!$A$24,A39+(A40-A39)/(B40-B39)*('Расчет Датчиков'!$A$24-B39),0),0)</f>
        <v>0</v>
      </c>
      <c r="E39" s="8"/>
    </row>
    <row r="40" spans="1:5" ht="12.75">
      <c r="A40" s="7">
        <v>150</v>
      </c>
      <c r="B40" s="3">
        <v>157.31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IF(B40&lt;='Расчет Датчиков'!$A$24,IF(B41&gt;'Расчет Датчиков'!$A$24,A40+(A41-A40)/(B41-B40)*('Расчет Датчиков'!$A$24-B40),0),0)</f>
        <v>0</v>
      </c>
      <c r="E40" s="8"/>
    </row>
    <row r="41" spans="1:5" ht="12.75">
      <c r="A41" s="7">
        <v>160</v>
      </c>
      <c r="B41" s="3">
        <v>161.04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IF(B41&lt;='Расчет Датчиков'!$A$24,IF(B42&gt;'Расчет Датчиков'!$A$24,A41+(A42-A41)/(B42-B41)*('Расчет Датчиков'!$A$24-B41),0),0)</f>
        <v>0</v>
      </c>
      <c r="E41" s="8"/>
    </row>
    <row r="42" spans="1:5" ht="12.75">
      <c r="A42" s="7">
        <v>170</v>
      </c>
      <c r="B42" s="3">
        <v>164.76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IF(B42&lt;='Расчет Датчиков'!$A$24,IF(B43&gt;'Расчет Датчиков'!$A$24,A42+(A43-A42)/(B43-B42)*('Расчет Датчиков'!$A$24-B42),0),0)</f>
        <v>0</v>
      </c>
      <c r="E42" s="8"/>
    </row>
    <row r="43" spans="1:5" ht="12.75">
      <c r="A43" s="7">
        <v>180</v>
      </c>
      <c r="B43" s="3">
        <v>168.46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IF(B43&lt;='Расчет Датчиков'!$A$24,IF(B44&gt;'Расчет Датчиков'!$A$24,A43+(A44-A43)/(B44-B43)*('Расчет Датчиков'!$A$24-B43),0),0)</f>
        <v>0</v>
      </c>
      <c r="E43" s="8"/>
    </row>
    <row r="44" spans="1:5" ht="12.75">
      <c r="A44" s="7">
        <v>190</v>
      </c>
      <c r="B44" s="3">
        <v>172.16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IF(B44&lt;='Расчет Датчиков'!$A$24,IF(B45&gt;'Расчет Датчиков'!$A$24,A44+(A45-A44)/(B45-B44)*('Расчет Датчиков'!$A$24-B44),0),0)</f>
        <v>0</v>
      </c>
      <c r="E44" s="8"/>
    </row>
    <row r="45" spans="1:5" ht="12.75">
      <c r="A45" s="7">
        <v>200</v>
      </c>
      <c r="B45" s="3">
        <v>175.84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IF(B45&lt;='Расчет Датчиков'!$A$24,IF(B46&gt;'Расчет Датчиков'!$A$24,A45+(A46-A45)/(B46-B45)*('Расчет Датчиков'!$A$24-B45),0),0)</f>
        <v>0</v>
      </c>
      <c r="E45" s="8"/>
    </row>
    <row r="46" spans="1:5" ht="12.75">
      <c r="A46" s="7">
        <v>210</v>
      </c>
      <c r="B46" s="3">
        <v>179.51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IF(B46&lt;='Расчет Датчиков'!$A$24,IF(B47&gt;'Расчет Датчиков'!$A$24,A46+(A47-A46)/(B47-B46)*('Расчет Датчиков'!$A$24-B46),0),0)</f>
        <v>0</v>
      </c>
      <c r="E46" s="8"/>
    </row>
    <row r="47" spans="1:5" ht="12.75">
      <c r="A47" s="7">
        <v>220</v>
      </c>
      <c r="B47" s="3">
        <v>183.17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IF(B47&lt;='Расчет Датчиков'!$A$24,IF(B48&gt;'Расчет Датчиков'!$A$24,A47+(A48-A47)/(B48-B47)*('Расчет Датчиков'!$A$24-B47),0),0)</f>
        <v>0</v>
      </c>
      <c r="E47" s="8"/>
    </row>
    <row r="48" spans="1:5" ht="12.75">
      <c r="A48" s="7">
        <v>230</v>
      </c>
      <c r="B48" s="3">
        <v>186.82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IF(B48&lt;='Расчет Датчиков'!$A$24,IF(B49&gt;'Расчет Датчиков'!$A$24,A48+(A49-A48)/(B49-B48)*('Расчет Датчиков'!$A$24-B48),0),0)</f>
        <v>0</v>
      </c>
      <c r="E48" s="8"/>
    </row>
    <row r="49" spans="1:5" ht="12.75">
      <c r="A49" s="7">
        <v>240</v>
      </c>
      <c r="B49" s="3">
        <v>190.45</v>
      </c>
      <c r="C49" s="3">
        <f>IF(A49&lt;='Расчет Датчиков'!$A$18,IF(A50&gt;'Расчет Датчиков'!$A$18,B49+(B50-B49)/(A50-A49)*('Расчет Датчиков'!$A$18-A49),0),0)</f>
        <v>0</v>
      </c>
      <c r="D49" s="3">
        <f>IF(B49&lt;='Расчет Датчиков'!$A$24,IF(B50&gt;'Расчет Датчиков'!$A$24,A49+(A50-A49)/(B50-B49)*('Расчет Датчиков'!$A$24-B49),0),0)</f>
        <v>0</v>
      </c>
      <c r="E49" s="8"/>
    </row>
    <row r="50" spans="1:5" ht="12.75">
      <c r="A50" s="7">
        <v>250</v>
      </c>
      <c r="B50" s="3">
        <v>194.07</v>
      </c>
      <c r="C50" s="3">
        <f>IF(A50&lt;='Расчет Датчиков'!$A$18,IF(A51&gt;'Расчет Датчиков'!$A$18,B50+(B51-B50)/(A51-A50)*('Расчет Датчиков'!$A$18-A50),0),0)</f>
        <v>0</v>
      </c>
      <c r="D50" s="3">
        <f>IF(B50&lt;='Расчет Датчиков'!$A$24,IF(B51&gt;'Расчет Датчиков'!$A$24,A50+(A51-A50)/(B51-B50)*('Расчет Датчиков'!$A$24-B50),0),0)</f>
        <v>0</v>
      </c>
      <c r="E50" s="8"/>
    </row>
    <row r="51" spans="1:5" ht="12.75">
      <c r="A51" s="7">
        <v>260</v>
      </c>
      <c r="B51" s="3">
        <v>197.69</v>
      </c>
      <c r="C51" s="3">
        <f>IF(A51&lt;='Расчет Датчиков'!$A$18,IF(A52&gt;'Расчет Датчиков'!$A$18,B51+(B52-B51)/(A52-A51)*('Расчет Датчиков'!$A$18-A51),0),0)</f>
        <v>0</v>
      </c>
      <c r="D51" s="3">
        <f>IF(B51&lt;='Расчет Датчиков'!$A$24,IF(B52&gt;'Расчет Датчиков'!$A$24,A51+(A52-A51)/(B52-B51)*('Расчет Датчиков'!$A$24-B51),0),0)</f>
        <v>0</v>
      </c>
      <c r="E51" s="8"/>
    </row>
    <row r="52" spans="1:5" ht="12.75">
      <c r="A52" s="7">
        <v>270</v>
      </c>
      <c r="B52" s="3">
        <v>201.29</v>
      </c>
      <c r="C52" s="3">
        <f>IF(A52&lt;='Расчет Датчиков'!$A$18,IF(A53&gt;'Расчет Датчиков'!$A$18,B52+(B53-B52)/(A53-A52)*('Расчет Датчиков'!$A$18-A52),0),0)</f>
        <v>0</v>
      </c>
      <c r="D52" s="3">
        <f>IF(B52&lt;='Расчет Датчиков'!$A$24,IF(B53&gt;'Расчет Датчиков'!$A$24,A52+(A53-A52)/(B53-B52)*('Расчет Датчиков'!$A$24-B52),0),0)</f>
        <v>0</v>
      </c>
      <c r="E52" s="8"/>
    </row>
    <row r="53" spans="1:5" ht="12.75">
      <c r="A53" s="7">
        <v>280</v>
      </c>
      <c r="B53" s="3">
        <v>204.88</v>
      </c>
      <c r="C53" s="3">
        <f>IF(A53&lt;='Расчет Датчиков'!$A$18,IF(A54&gt;'Расчет Датчиков'!$A$18,B53+(B54-B53)/(A54-A53)*('Расчет Датчиков'!$A$18-A53),0),0)</f>
        <v>0</v>
      </c>
      <c r="D53" s="3">
        <f>IF(B53&lt;='Расчет Датчиков'!$A$24,IF(B54&gt;'Расчет Датчиков'!$A$24,A53+(A54-A53)/(B54-B53)*('Расчет Датчиков'!$A$24-B53),0),0)</f>
        <v>0</v>
      </c>
      <c r="E53" s="8"/>
    </row>
    <row r="54" spans="1:5" ht="12.75">
      <c r="A54" s="7">
        <v>290</v>
      </c>
      <c r="B54" s="3">
        <v>208.45</v>
      </c>
      <c r="C54" s="3">
        <f>IF(A54&lt;='Расчет Датчиков'!$A$18,IF(A55&gt;'Расчет Датчиков'!$A$18,B54+(B55-B54)/(A55-A54)*('Расчет Датчиков'!$A$18-A54),0),0)</f>
        <v>0</v>
      </c>
      <c r="D54" s="3">
        <f>IF(B54&lt;='Расчет Датчиков'!$A$24,IF(B55&gt;'Расчет Датчиков'!$A$24,A54+(A55-A54)/(B55-B54)*('Расчет Датчиков'!$A$24-B54),0),0)</f>
        <v>0</v>
      </c>
      <c r="E54" s="8"/>
    </row>
    <row r="55" spans="1:5" ht="12.75">
      <c r="A55" s="7">
        <v>300</v>
      </c>
      <c r="B55" s="3">
        <v>212.02</v>
      </c>
      <c r="C55" s="3">
        <f>IF(A55&lt;='Расчет Датчиков'!$A$18,IF(A56&gt;'Расчет Датчиков'!$A$18,B55+(B56-B55)/(A56-A55)*('Расчет Датчиков'!$A$18-A55),0),0)</f>
        <v>0</v>
      </c>
      <c r="D55" s="3">
        <f>IF(B55&lt;='Расчет Датчиков'!$A$24,IF(B56&gt;'Расчет Датчиков'!$A$24,A55+(A56-A55)/(B56-B55)*('Расчет Датчиков'!$A$24-B55),0),0)</f>
        <v>0</v>
      </c>
      <c r="E55" s="8"/>
    </row>
    <row r="56" spans="1:5" ht="12.75">
      <c r="A56" s="7">
        <v>310</v>
      </c>
      <c r="B56" s="3">
        <v>215.57</v>
      </c>
      <c r="C56" s="3">
        <f>IF(A56&lt;='Расчет Датчиков'!$A$18,IF(A57&gt;'Расчет Датчиков'!$A$18,B56+(B57-B56)/(A57-A56)*('Расчет Датчиков'!$A$18-A56),0),0)</f>
        <v>0</v>
      </c>
      <c r="D56" s="3">
        <f>IF(B56&lt;='Расчет Датчиков'!$A$24,IF(B57&gt;'Расчет Датчиков'!$A$24,A56+(A57-A56)/(B57-B56)*('Расчет Датчиков'!$A$24-B56),0),0)</f>
        <v>0</v>
      </c>
      <c r="E56" s="8"/>
    </row>
    <row r="57" spans="1:5" ht="12.75">
      <c r="A57" s="7">
        <v>320</v>
      </c>
      <c r="B57" s="3">
        <v>219.12</v>
      </c>
      <c r="C57" s="3">
        <f>IF(A57&lt;='Расчет Датчиков'!$A$18,IF(A58&gt;'Расчет Датчиков'!$A$18,B57+(B58-B57)/(A58-A57)*('Расчет Датчиков'!$A$18-A57),0),0)</f>
        <v>0</v>
      </c>
      <c r="D57" s="3">
        <f>IF(B57&lt;='Расчет Датчиков'!$A$24,IF(B58&gt;'Расчет Датчиков'!$A$24,A57+(A58-A57)/(B58-B57)*('Расчет Датчиков'!$A$24-B57),0),0)</f>
        <v>0</v>
      </c>
      <c r="E57" s="8"/>
    </row>
    <row r="58" spans="1:5" ht="12.75">
      <c r="A58" s="7">
        <v>330</v>
      </c>
      <c r="B58" s="3">
        <v>222.65</v>
      </c>
      <c r="C58" s="3">
        <f>IF(A58&lt;='Расчет Датчиков'!$A$18,IF(A59&gt;'Расчет Датчиков'!$A$18,B58+(B59-B58)/(A59-A58)*('Расчет Датчиков'!$A$18-A58),0),0)</f>
        <v>0</v>
      </c>
      <c r="D58" s="3">
        <f>IF(B58&lt;='Расчет Датчиков'!$A$24,IF(B59&gt;'Расчет Датчиков'!$A$24,A58+(A59-A58)/(B59-B58)*('Расчет Датчиков'!$A$24-B58),0),0)</f>
        <v>0</v>
      </c>
      <c r="E58" s="8"/>
    </row>
    <row r="59" spans="1:5" ht="12.75">
      <c r="A59" s="7">
        <v>340</v>
      </c>
      <c r="B59" s="3">
        <v>226.17</v>
      </c>
      <c r="C59" s="3">
        <f>IF(A59&lt;='Расчет Датчиков'!$A$18,IF(A60&gt;'Расчет Датчиков'!$A$18,B59+(B60-B59)/(A60-A59)*('Расчет Датчиков'!$A$18-A59),0),0)</f>
        <v>0</v>
      </c>
      <c r="D59" s="3">
        <f>IF(B59&lt;='Расчет Датчиков'!$A$24,IF(B60&gt;'Расчет Датчиков'!$A$24,A59+(A60-A59)/(B60-B59)*('Расчет Датчиков'!$A$24-B59),0),0)</f>
        <v>0</v>
      </c>
      <c r="E59" s="8"/>
    </row>
    <row r="60" spans="1:5" ht="12.75">
      <c r="A60" s="7">
        <v>350</v>
      </c>
      <c r="B60" s="3">
        <v>229.67</v>
      </c>
      <c r="C60" s="3">
        <f>IF(A60&lt;='Расчет Датчиков'!$A$18,IF(A61&gt;'Расчет Датчиков'!$A$18,B60+(B61-B60)/(A61-A60)*('Расчет Датчиков'!$A$18-A60),0),0)</f>
        <v>0</v>
      </c>
      <c r="D60" s="3">
        <f>IF(B60&lt;='Расчет Датчиков'!$A$24,IF(B61&gt;'Расчет Датчиков'!$A$24,A60+(A61-A60)/(B61-B60)*('Расчет Датчиков'!$A$24-B60),0),0)</f>
        <v>0</v>
      </c>
      <c r="E60" s="8"/>
    </row>
    <row r="61" spans="1:5" ht="12.75">
      <c r="A61" s="7">
        <v>360</v>
      </c>
      <c r="B61" s="3">
        <v>233.17</v>
      </c>
      <c r="C61" s="3">
        <f>IF(A61&lt;='Расчет Датчиков'!$A$18,IF(A62&gt;'Расчет Датчиков'!$A$18,B61+(B62-B61)/(A62-A61)*('Расчет Датчиков'!$A$18-A61),0),0)</f>
        <v>0</v>
      </c>
      <c r="D61" s="3">
        <f>IF(B61&lt;='Расчет Датчиков'!$A$24,IF(B62&gt;'Расчет Датчиков'!$A$24,A61+(A62-A61)/(B62-B61)*('Расчет Датчиков'!$A$24-B61),0),0)</f>
        <v>0</v>
      </c>
      <c r="E61" s="8"/>
    </row>
    <row r="62" spans="1:5" ht="12.75">
      <c r="A62" s="7">
        <v>370</v>
      </c>
      <c r="B62" s="3">
        <v>236.65</v>
      </c>
      <c r="C62" s="3">
        <f>IF(A62&lt;='Расчет Датчиков'!$A$18,IF(A63&gt;'Расчет Датчиков'!$A$18,B62+(B63-B62)/(A63-A62)*('Расчет Датчиков'!$A$18-A62),0),0)</f>
        <v>0</v>
      </c>
      <c r="D62" s="3">
        <f>IF(B62&lt;='Расчет Датчиков'!$A$24,IF(B63&gt;'Расчет Датчиков'!$A$24,A62+(A63-A62)/(B63-B62)*('Расчет Датчиков'!$A$24-B62),0),0)</f>
        <v>0</v>
      </c>
      <c r="E62" s="8"/>
    </row>
    <row r="63" spans="1:5" ht="12.75">
      <c r="A63" s="7">
        <v>380</v>
      </c>
      <c r="B63" s="3">
        <v>240.13</v>
      </c>
      <c r="C63" s="3">
        <f>IF(A63&lt;='Расчет Датчиков'!$A$18,IF(A64&gt;'Расчет Датчиков'!$A$18,B63+(B64-B63)/(A64-A63)*('Расчет Датчиков'!$A$18-A63),0),0)</f>
        <v>0</v>
      </c>
      <c r="D63" s="3">
        <f>IF(B63&lt;='Расчет Датчиков'!$A$24,IF(B64&gt;'Расчет Датчиков'!$A$24,A63+(A64-A63)/(B64-B63)*('Расчет Датчиков'!$A$24-B63),0),0)</f>
        <v>0</v>
      </c>
      <c r="E63" s="8"/>
    </row>
    <row r="64" spans="1:5" ht="12.75">
      <c r="A64" s="7">
        <v>390</v>
      </c>
      <c r="B64" s="3">
        <v>243.59</v>
      </c>
      <c r="C64" s="3">
        <f>IF(A64&lt;='Расчет Датчиков'!$A$18,IF(A65&gt;'Расчет Датчиков'!$A$18,B64+(B65-B64)/(A65-A64)*('Расчет Датчиков'!$A$18-A64),0),0)</f>
        <v>0</v>
      </c>
      <c r="D64" s="3">
        <f>IF(B64&lt;='Расчет Датчиков'!$A$24,IF(B65&gt;'Расчет Датчиков'!$A$24,A64+(A65-A64)/(B65-B64)*('Расчет Датчиков'!$A$24-B64),0),0)</f>
        <v>0</v>
      </c>
      <c r="E64" s="8"/>
    </row>
    <row r="65" spans="1:5" ht="12.75">
      <c r="A65" s="7">
        <v>400</v>
      </c>
      <c r="B65" s="3">
        <v>247.04</v>
      </c>
      <c r="C65" s="3">
        <f>IF(A65&lt;='Расчет Датчиков'!$A$18,IF(A66&gt;'Расчет Датчиков'!$A$18,B65+(B66-B65)/(A66-A65)*('Расчет Датчиков'!$A$18-A65),0),0)</f>
        <v>0</v>
      </c>
      <c r="D65" s="3">
        <f>IF(B65&lt;='Расчет Датчиков'!$A$24,IF(B66&gt;'Расчет Датчиков'!$A$24,A65+(A66-A65)/(B66-B65)*('Расчет Датчиков'!$A$24-B65),0),0)</f>
        <v>0</v>
      </c>
      <c r="E65" s="8"/>
    </row>
    <row r="66" spans="1:5" ht="12.75">
      <c r="A66" s="7">
        <v>410</v>
      </c>
      <c r="B66" s="3">
        <v>250.48</v>
      </c>
      <c r="C66" s="3">
        <f>IF(A66&lt;='Расчет Датчиков'!$A$18,IF(A67&gt;'Расчет Датчиков'!$A$18,B66+(B67-B66)/(A67-A66)*('Расчет Датчиков'!$A$18-A66),0),0)</f>
        <v>0</v>
      </c>
      <c r="D66" s="3">
        <f>IF(B66&lt;='Расчет Датчиков'!$A$24,IF(B67&gt;'Расчет Датчиков'!$A$24,A66+(A67-A66)/(B67-B66)*('Расчет Датчиков'!$A$24-B66),0),0)</f>
        <v>0</v>
      </c>
      <c r="E66" s="8"/>
    </row>
    <row r="67" spans="1:5" ht="12.75">
      <c r="A67" s="7">
        <v>420</v>
      </c>
      <c r="B67" s="3">
        <v>253.9</v>
      </c>
      <c r="C67" s="3">
        <f>IF(A67&lt;='Расчет Датчиков'!$A$18,IF(A68&gt;'Расчет Датчиков'!$A$18,B67+(B68-B67)/(A68-A67)*('Расчет Датчиков'!$A$18-A67),0),0)</f>
        <v>0</v>
      </c>
      <c r="D67" s="3">
        <f>IF(B67&lt;='Расчет Датчиков'!$A$24,IF(B68&gt;'Расчет Датчиков'!$A$24,A67+(A68-A67)/(B68-B67)*('Расчет Датчиков'!$A$24-B67),0),0)</f>
        <v>0</v>
      </c>
      <c r="E67" s="8"/>
    </row>
    <row r="68" spans="1:5" ht="12.75">
      <c r="A68" s="7">
        <v>430</v>
      </c>
      <c r="B68" s="3">
        <v>257.32</v>
      </c>
      <c r="C68" s="3">
        <f>IF(A68&lt;='Расчет Датчиков'!$A$18,IF(A69&gt;'Расчет Датчиков'!$A$18,B68+(B69-B68)/(A69-A68)*('Расчет Датчиков'!$A$18-A68),0),0)</f>
        <v>0</v>
      </c>
      <c r="D68" s="3">
        <f>IF(B68&lt;='Расчет Датчиков'!$A$24,IF(B69&gt;'Расчет Датчиков'!$A$24,A68+(A69-A68)/(B69-B68)*('Расчет Датчиков'!$A$24-B68),0),0)</f>
        <v>0</v>
      </c>
      <c r="E68" s="8"/>
    </row>
    <row r="69" spans="1:5" ht="12.75">
      <c r="A69" s="7">
        <v>440</v>
      </c>
      <c r="B69" s="3">
        <v>260.72</v>
      </c>
      <c r="C69" s="3">
        <f>IF(A69&lt;='Расчет Датчиков'!$A$18,IF(A70&gt;'Расчет Датчиков'!$A$18,B69+(B70-B69)/(A70-A69)*('Расчет Датчиков'!$A$18-A69),0),0)</f>
        <v>0</v>
      </c>
      <c r="D69" s="3">
        <f>IF(B69&lt;='Расчет Датчиков'!$A$24,IF(B70&gt;'Расчет Датчиков'!$A$24,A69+(A70-A69)/(B70-B69)*('Расчет Датчиков'!$A$24-B69),0),0)</f>
        <v>0</v>
      </c>
      <c r="E69" s="8"/>
    </row>
    <row r="70" spans="1:5" ht="12.75">
      <c r="A70" s="7">
        <v>450</v>
      </c>
      <c r="B70" s="3">
        <v>264.11</v>
      </c>
      <c r="C70" s="3">
        <f>IF(A70&lt;='Расчет Датчиков'!$A$18,IF(A71&gt;'Расчет Датчиков'!$A$18,B70+(B71-B70)/(A71-A70)*('Расчет Датчиков'!$A$18-A70),0),0)</f>
        <v>0</v>
      </c>
      <c r="D70" s="3">
        <f>IF(B70&lt;='Расчет Датчиков'!$A$24,IF(B71&gt;'Расчет Датчиков'!$A$24,A70+(A71-A70)/(B71-B70)*('Расчет Датчиков'!$A$24-B70),0),0)</f>
        <v>0</v>
      </c>
      <c r="E70" s="8"/>
    </row>
    <row r="71" spans="1:5" ht="12.75">
      <c r="A71" s="7">
        <v>460</v>
      </c>
      <c r="B71" s="3">
        <v>267.49</v>
      </c>
      <c r="C71" s="3">
        <f>IF(A71&lt;='Расчет Датчиков'!$A$18,IF(A72&gt;'Расчет Датчиков'!$A$18,B71+(B72-B71)/(A72-A71)*('Расчет Датчиков'!$A$18-A71),0),0)</f>
        <v>0</v>
      </c>
      <c r="D71" s="3">
        <f>IF(B71&lt;='Расчет Датчиков'!$A$24,IF(B72&gt;'Расчет Датчиков'!$A$24,A71+(A72-A71)/(B72-B71)*('Расчет Датчиков'!$A$24-B71),0),0)</f>
        <v>0</v>
      </c>
      <c r="E71" s="8"/>
    </row>
    <row r="72" spans="1:5" ht="12.75">
      <c r="A72" s="7">
        <v>470</v>
      </c>
      <c r="B72" s="3">
        <v>270.86</v>
      </c>
      <c r="C72" s="3">
        <f>IF(A72&lt;='Расчет Датчиков'!$A$18,IF(A73&gt;'Расчет Датчиков'!$A$18,B72+(B73-B72)/(A73-A72)*('Расчет Датчиков'!$A$18-A72),0),0)</f>
        <v>0</v>
      </c>
      <c r="D72" s="3">
        <f>IF(B72&lt;='Расчет Датчиков'!$A$24,IF(B73&gt;'Расчет Датчиков'!$A$24,A72+(A73-A72)/(B73-B72)*('Расчет Датчиков'!$A$24-B72),0),0)</f>
        <v>0</v>
      </c>
      <c r="E72" s="8"/>
    </row>
    <row r="73" spans="1:5" ht="12.75">
      <c r="A73" s="7">
        <v>480</v>
      </c>
      <c r="B73" s="3">
        <v>274.22</v>
      </c>
      <c r="C73" s="3">
        <f>IF(A73&lt;='Расчет Датчиков'!$A$18,IF(A74&gt;'Расчет Датчиков'!$A$18,B73+(B74-B73)/(A74-A73)*('Расчет Датчиков'!$A$18-A73),0),0)</f>
        <v>0</v>
      </c>
      <c r="D73" s="3">
        <f>IF(B73&lt;='Расчет Датчиков'!$A$24,IF(B74&gt;'Расчет Датчиков'!$A$24,A73+(A74-A73)/(B74-B73)*('Расчет Датчиков'!$A$24-B73),0),0)</f>
        <v>0</v>
      </c>
      <c r="E73" s="8"/>
    </row>
    <row r="74" spans="1:5" ht="12.75">
      <c r="A74" s="7">
        <v>490</v>
      </c>
      <c r="B74" s="3">
        <v>277.56</v>
      </c>
      <c r="C74" s="3">
        <f>IF(A74&lt;='Расчет Датчиков'!$A$18,IF(A75&gt;'Расчет Датчиков'!$A$18,B74+(B75-B74)/(A75-A74)*('Расчет Датчиков'!$A$18-A74),0),0)</f>
        <v>0</v>
      </c>
      <c r="D74" s="3">
        <f>IF(B74&lt;='Расчет Датчиков'!$A$24,IF(B75&gt;'Расчет Датчиков'!$A$24,A74+(A75-A74)/(B75-B74)*('Расчет Датчиков'!$A$24-B74),0),0)</f>
        <v>0</v>
      </c>
      <c r="E74" s="8"/>
    </row>
    <row r="75" spans="1:5" ht="12.75">
      <c r="A75" s="7">
        <v>500</v>
      </c>
      <c r="B75" s="3">
        <v>280.9</v>
      </c>
      <c r="C75" s="3">
        <f>IF(A75&lt;='Расчет Датчиков'!$A$18,IF(A76&gt;'Расчет Датчиков'!$A$18,B75+(B76-B75)/(A76-A75)*('Расчет Датчиков'!$A$18-A75),0),0)</f>
        <v>0</v>
      </c>
      <c r="D75" s="3">
        <f>IF(B75&lt;='Расчет Датчиков'!$A$24,IF(B76&gt;'Расчет Датчиков'!$A$24,A75+(A76-A75)/(B76-B75)*('Расчет Датчиков'!$A$24-B75),0),0)</f>
        <v>0</v>
      </c>
      <c r="E75" s="8"/>
    </row>
    <row r="76" spans="1:5" ht="12.75">
      <c r="A76" s="7">
        <v>510</v>
      </c>
      <c r="B76" s="3">
        <v>284.22</v>
      </c>
      <c r="C76" s="3">
        <f>IF(A76&lt;='Расчет Датчиков'!$A$18,IF(A77&gt;'Расчет Датчиков'!$A$18,B76+(B77-B76)/(A77-A76)*('Расчет Датчиков'!$A$18-A76),0),0)</f>
        <v>0</v>
      </c>
      <c r="D76" s="3">
        <f>IF(B76&lt;='Расчет Датчиков'!$A$24,IF(B77&gt;'Расчет Датчиков'!$A$24,A76+(A77-A76)/(B77-B76)*('Расчет Датчиков'!$A$24-B76),0),0)</f>
        <v>0</v>
      </c>
      <c r="E76" s="8"/>
    </row>
    <row r="77" spans="1:5" ht="12.75">
      <c r="A77" s="7">
        <v>520</v>
      </c>
      <c r="B77" s="3">
        <v>287.53</v>
      </c>
      <c r="C77" s="3">
        <f>IF(A77&lt;='Расчет Датчиков'!$A$18,IF(A78&gt;'Расчет Датчиков'!$A$18,B77+(B78-B77)/(A78-A77)*('Расчет Датчиков'!$A$18-A77),0),0)</f>
        <v>0</v>
      </c>
      <c r="D77" s="3">
        <f>IF(B77&lt;='Расчет Датчиков'!$A$24,IF(B78&gt;'Расчет Датчиков'!$A$24,A77+(A78-A77)/(B78-B77)*('Расчет Датчиков'!$A$24-B77),0),0)</f>
        <v>0</v>
      </c>
      <c r="E77" s="8"/>
    </row>
    <row r="78" spans="1:5" ht="12.75">
      <c r="A78" s="7">
        <v>530</v>
      </c>
      <c r="B78" s="3">
        <v>290.83</v>
      </c>
      <c r="C78" s="3">
        <f>IF(A78&lt;='Расчет Датчиков'!$A$18,IF(A79&gt;'Расчет Датчиков'!$A$18,B78+(B79-B78)/(A79-A78)*('Расчет Датчиков'!$A$18-A78),0),0)</f>
        <v>0</v>
      </c>
      <c r="D78" s="3">
        <f>IF(B78&lt;='Расчет Датчиков'!$A$24,IF(B79&gt;'Расчет Датчиков'!$A$24,A78+(A79-A78)/(B79-B78)*('Расчет Датчиков'!$A$24-B78),0),0)</f>
        <v>0</v>
      </c>
      <c r="E78" s="8"/>
    </row>
    <row r="79" spans="1:5" ht="12.75">
      <c r="A79" s="7">
        <v>540</v>
      </c>
      <c r="B79" s="3">
        <v>294.11</v>
      </c>
      <c r="C79" s="3">
        <f>IF(A79&lt;='Расчет Датчиков'!$A$18,IF(A80&gt;'Расчет Датчиков'!$A$18,B79+(B80-B79)/(A80-A79)*('Расчет Датчиков'!$A$18-A79),0),0)</f>
        <v>0</v>
      </c>
      <c r="D79" s="3">
        <f>IF(B79&lt;='Расчет Датчиков'!$A$24,IF(B80&gt;'Расчет Датчиков'!$A$24,A79+(A80-A79)/(B80-B79)*('Расчет Датчиков'!$A$24-B79),0),0)</f>
        <v>0</v>
      </c>
      <c r="E79" s="8"/>
    </row>
    <row r="80" spans="1:5" ht="12.75">
      <c r="A80" s="7">
        <v>550</v>
      </c>
      <c r="B80" s="3">
        <v>297.39</v>
      </c>
      <c r="C80" s="3">
        <f>IF(A80&lt;='Расчет Датчиков'!$A$18,IF(A81&gt;'Расчет Датчиков'!$A$18,B80+(B81-B80)/(A81-A80)*('Расчет Датчиков'!$A$18-A80),0),0)</f>
        <v>0</v>
      </c>
      <c r="D80" s="3">
        <f>IF(B80&lt;='Расчет Датчиков'!$A$24,IF(B81&gt;'Расчет Датчиков'!$A$24,A80+(A81-A80)/(B81-B80)*('Расчет Датчиков'!$A$24-B80),0),0)</f>
        <v>0</v>
      </c>
      <c r="E80" s="8"/>
    </row>
    <row r="81" spans="1:5" ht="12.75">
      <c r="A81" s="7">
        <v>560</v>
      </c>
      <c r="B81" s="3">
        <v>300.65</v>
      </c>
      <c r="C81" s="3">
        <f>IF(A81&lt;='Расчет Датчиков'!$A$18,IF(A82&gt;'Расчет Датчиков'!$A$18,B81+(B82-B81)/(A82-A81)*('Расчет Датчиков'!$A$18-A81),0),0)</f>
        <v>0</v>
      </c>
      <c r="D81" s="3">
        <f>IF(B81&lt;='Расчет Датчиков'!$A$24,IF(B82&gt;'Расчет Датчиков'!$A$24,A81+(A82-A81)/(B82-B81)*('Расчет Датчиков'!$A$24-B81),0),0)</f>
        <v>0</v>
      </c>
      <c r="E81" s="8"/>
    </row>
    <row r="82" spans="1:5" ht="12.75">
      <c r="A82" s="7">
        <v>570</v>
      </c>
      <c r="B82" s="3">
        <v>303.91</v>
      </c>
      <c r="C82" s="3">
        <f>IF(A82&lt;='Расчет Датчиков'!$A$18,IF(A83&gt;'Расчет Датчиков'!$A$18,B82+(B83-B82)/(A83-A82)*('Расчет Датчиков'!$A$18-A82),0),0)</f>
        <v>0</v>
      </c>
      <c r="D82" s="3">
        <f>IF(B82&lt;='Расчет Датчиков'!$A$24,IF(B83&gt;'Расчет Датчиков'!$A$24,A82+(A83-A82)/(B83-B82)*('Расчет Датчиков'!$A$24-B82),0),0)</f>
        <v>0</v>
      </c>
      <c r="E82" s="8"/>
    </row>
    <row r="83" spans="1:5" ht="12.75">
      <c r="A83" s="7">
        <v>580</v>
      </c>
      <c r="B83" s="3">
        <v>307.15</v>
      </c>
      <c r="C83" s="3">
        <f>IF(A83&lt;='Расчет Датчиков'!$A$18,IF(A84&gt;'Расчет Датчиков'!$A$18,B83+(B84-B83)/(A84-A83)*('Расчет Датчиков'!$A$18-A83),0),0)</f>
        <v>0</v>
      </c>
      <c r="D83" s="3">
        <f>IF(B83&lt;='Расчет Датчиков'!$A$24,IF(B84&gt;'Расчет Датчиков'!$A$24,A83+(A84-A83)/(B84-B83)*('Расчет Датчиков'!$A$24-B83),0),0)</f>
        <v>0</v>
      </c>
      <c r="E83" s="8"/>
    </row>
    <row r="84" spans="1:5" ht="12.75">
      <c r="A84" s="7">
        <v>590</v>
      </c>
      <c r="B84" s="3">
        <v>310.38</v>
      </c>
      <c r="C84" s="3">
        <f>IF(A84&lt;='Расчет Датчиков'!$A$18,IF(A85&gt;'Расчет Датчиков'!$A$18,B84+(B85-B84)/(A85-A84)*('Расчет Датчиков'!$A$18-A84),0),0)</f>
        <v>0</v>
      </c>
      <c r="D84" s="3">
        <f>IF(B84&lt;='Расчет Датчиков'!$A$24,IF(B85&gt;'Расчет Датчиков'!$A$24,A84+(A85-A84)/(B85-B84)*('Расчет Датчиков'!$A$24-B84),0),0)</f>
        <v>0</v>
      </c>
      <c r="E84" s="8"/>
    </row>
    <row r="85" spans="1:5" ht="12.75">
      <c r="A85" s="7">
        <v>600</v>
      </c>
      <c r="B85" s="3">
        <v>313.59</v>
      </c>
      <c r="C85" s="3">
        <f>IF(A85&lt;='Расчет Датчиков'!$A$18,IF(A86&gt;'Расчет Датчиков'!$A$18,B85+(B86-B85)/(A86-A85)*('Расчет Датчиков'!$A$18-A85),0),0)</f>
        <v>0</v>
      </c>
      <c r="D85" s="3">
        <f>IF(B85&lt;='Расчет Датчиков'!$A$24,IF(B86&gt;'Расчет Датчиков'!$A$24,A85+(A86-A85)/(B86-B85)*('Расчет Датчиков'!$A$24-B85),0),0)</f>
        <v>0</v>
      </c>
      <c r="E85" s="8"/>
    </row>
    <row r="86" spans="1:5" ht="12.75">
      <c r="A86" s="7">
        <v>610</v>
      </c>
      <c r="B86" s="3">
        <v>316.8</v>
      </c>
      <c r="C86" s="3">
        <f>IF(A86&lt;='Расчет Датчиков'!$A$18,IF(A87&gt;'Расчет Датчиков'!$A$18,B86+(B87-B86)/(A87-A86)*('Расчет Датчиков'!$A$18-A86),0),0)</f>
        <v>0</v>
      </c>
      <c r="D86" s="3">
        <f>IF(B86&lt;='Расчет Датчиков'!$A$24,IF(B87&gt;'Расчет Датчиков'!$A$24,A86+(A87-A86)/(B87-B86)*('Расчет Датчиков'!$A$24-B86),0),0)</f>
        <v>0</v>
      </c>
      <c r="E86" s="8"/>
    </row>
    <row r="87" spans="1:5" ht="12.75">
      <c r="A87" s="7">
        <v>620</v>
      </c>
      <c r="B87" s="3">
        <v>319.99</v>
      </c>
      <c r="C87" s="3">
        <f>IF(A87&lt;='Расчет Датчиков'!$A$18,IF(A88&gt;'Расчет Датчиков'!$A$18,B87+(B88-B87)/(A88-A87)*('Расчет Датчиков'!$A$18-A87),0),0)</f>
        <v>0</v>
      </c>
      <c r="D87" s="3">
        <f>IF(B87&lt;='Расчет Датчиков'!$A$24,IF(B88&gt;'Расчет Датчиков'!$A$24,A87+(A88-A87)/(B88-B87)*('Расчет Датчиков'!$A$24-B87),0),0)</f>
        <v>0</v>
      </c>
      <c r="E87" s="8"/>
    </row>
    <row r="88" spans="1:5" ht="12.75">
      <c r="A88" s="7">
        <v>630</v>
      </c>
      <c r="B88" s="3">
        <v>323.18</v>
      </c>
      <c r="C88" s="3">
        <f>IF(A88&lt;='Расчет Датчиков'!$A$18,IF(A89&gt;'Расчет Датчиков'!$A$18,B88+(B89-B88)/(A89-A88)*('Расчет Датчиков'!$A$18-A88),0),0)</f>
        <v>0</v>
      </c>
      <c r="D88" s="3">
        <f>IF(B88&lt;='Расчет Датчиков'!$A$24,IF(B89&gt;'Расчет Датчиков'!$A$24,A88+(A89-A88)/(B89-B88)*('Расчет Датчиков'!$A$24-B88),0),0)</f>
        <v>0</v>
      </c>
      <c r="E88" s="8"/>
    </row>
    <row r="89" spans="1:5" ht="12.75">
      <c r="A89" s="7">
        <v>640</v>
      </c>
      <c r="B89" s="3">
        <v>326.35</v>
      </c>
      <c r="C89" s="3">
        <f>IF(A89&lt;='Расчет Датчиков'!$A$18,IF(A90&gt;'Расчет Датчиков'!$A$18,B89+(B90-B89)/(A90-A89)*('Расчет Датчиков'!$A$18-A89),0),0)</f>
        <v>0</v>
      </c>
      <c r="D89" s="3">
        <f>IF(B89&lt;='Расчет Датчиков'!$A$24,IF(B90&gt;'Расчет Датчиков'!$A$24,A89+(A90-A89)/(B90-B89)*('Расчет Датчиков'!$A$24-B89),0),0)</f>
        <v>0</v>
      </c>
      <c r="E89" s="8"/>
    </row>
    <row r="90" spans="1:5" ht="12.75">
      <c r="A90" s="7">
        <v>650</v>
      </c>
      <c r="B90" s="3">
        <v>329.51</v>
      </c>
      <c r="C90" s="3">
        <f>IF(A90&lt;='Расчет Датчиков'!$A$18,IF(A91&gt;'Расчет Датчиков'!$A$18,B90+(B91-B90)/(A91-A90)*('Расчет Датчиков'!$A$18-A90),0),0)</f>
        <v>0</v>
      </c>
      <c r="D90" s="3">
        <f>IF(B90&lt;='Расчет Датчиков'!$A$24,IF(B91&gt;'Расчет Датчиков'!$A$24,A90+(A91-A90)/(B91-B90)*('Расчет Датчиков'!$A$24-B90),0),0)</f>
        <v>0</v>
      </c>
      <c r="E90" s="8"/>
    </row>
    <row r="91" spans="1:5" ht="12.75">
      <c r="A91" s="7">
        <v>660</v>
      </c>
      <c r="B91" s="3">
        <v>332.66</v>
      </c>
      <c r="C91" s="3">
        <f>IF(A91&lt;='Расчет Датчиков'!$A$18,IF(A92&gt;'Расчет Датчиков'!$A$18,B91+(B92-B91)/(A92-A91)*('Расчет Датчиков'!$A$18-A91),0),0)</f>
        <v>0</v>
      </c>
      <c r="D91" s="3">
        <f>IF(B91&lt;='Расчет Датчиков'!$A$24,IF(B92&gt;'Расчет Датчиков'!$A$24,A91+(A92-A91)/(B92-B91)*('Расчет Датчиков'!$A$24-B91),0),0)</f>
        <v>0</v>
      </c>
      <c r="E91" s="8"/>
    </row>
    <row r="92" spans="1:5" ht="12.75">
      <c r="A92" s="7">
        <v>670</v>
      </c>
      <c r="B92" s="3">
        <v>335.79</v>
      </c>
      <c r="C92" s="3">
        <f>IF(A92&lt;='Расчет Датчиков'!$A$18,IF(A93&gt;'Расчет Датчиков'!$A$18,B92+(B93-B92)/(A93-A92)*('Расчет Датчиков'!$A$18-A92),0),0)</f>
        <v>0</v>
      </c>
      <c r="D92" s="3">
        <f>IF(B92&lt;='Расчет Датчиков'!$A$24,IF(B93&gt;'Расчет Датчиков'!$A$24,A92+(A93-A92)/(B93-B92)*('Расчет Датчиков'!$A$24-B92),0),0)</f>
        <v>0</v>
      </c>
      <c r="E92" s="8"/>
    </row>
    <row r="93" spans="1:5" ht="12.75">
      <c r="A93" s="7">
        <v>680</v>
      </c>
      <c r="B93" s="3">
        <v>338.92</v>
      </c>
      <c r="C93" s="3">
        <f>IF(A93&lt;='Расчет Датчиков'!$A$18,IF(A94&gt;'Расчет Датчиков'!$A$18,B93+(B94-B93)/(A94-A93)*('Расчет Датчиков'!$A$18-A93),0),0)</f>
        <v>0</v>
      </c>
      <c r="D93" s="3">
        <f>IF(B93&lt;='Расчет Датчиков'!$A$24,IF(B94&gt;'Расчет Датчиков'!$A$24,A93+(A94-A93)/(B94-B93)*('Расчет Датчиков'!$A$24-B93),0),0)</f>
        <v>0</v>
      </c>
      <c r="E93" s="8"/>
    </row>
    <row r="94" spans="1:5" ht="12.75">
      <c r="A94" s="7">
        <v>690</v>
      </c>
      <c r="B94" s="3">
        <v>342.03</v>
      </c>
      <c r="C94" s="3">
        <f>IF(A94&lt;='Расчет Датчиков'!$A$18,IF(A95&gt;'Расчет Датчиков'!$A$18,B94+(B95-B94)/(A95-A94)*('Расчет Датчиков'!$A$18-A94),0),0)</f>
        <v>0</v>
      </c>
      <c r="D94" s="3">
        <f>IF(B94&lt;='Расчет Датчиков'!$A$24,IF(B95&gt;'Расчет Датчиков'!$A$24,A94+(A95-A94)/(B95-B94)*('Расчет Датчиков'!$A$24-B94),0),0)</f>
        <v>0</v>
      </c>
      <c r="E94" s="8"/>
    </row>
    <row r="95" spans="1:5" ht="12.75">
      <c r="A95" s="7">
        <v>700</v>
      </c>
      <c r="B95" s="3">
        <v>345.13</v>
      </c>
      <c r="C95" s="3">
        <f>IF(A95&lt;='Расчет Датчиков'!$A$18,IF(A96&gt;'Расчет Датчиков'!$A$18,B95+(B96-B95)/(A96-A95)*('Расчет Датчиков'!$A$18-A95),0),0)</f>
        <v>0</v>
      </c>
      <c r="D95" s="3">
        <f>IF(B95&lt;='Расчет Датчиков'!$A$24,IF(B96&gt;'Расчет Датчиков'!$A$24,A95+(A96-A95)/(B96-B95)*('Расчет Датчиков'!$A$24-B95),0),0)</f>
        <v>0</v>
      </c>
      <c r="E95" s="8"/>
    </row>
    <row r="96" spans="1:5" ht="12.75">
      <c r="A96" s="7">
        <v>710</v>
      </c>
      <c r="B96" s="3">
        <v>348.22</v>
      </c>
      <c r="C96" s="3">
        <f>IF(A96&lt;='Расчет Датчиков'!$A$18,IF(A97&gt;'Расчет Датчиков'!$A$18,B96+(B97-B96)/(A97-A96)*('Расчет Датчиков'!$A$18-A96),0),0)</f>
        <v>0</v>
      </c>
      <c r="D96" s="3">
        <f>IF(B96&lt;='Расчет Датчиков'!$A$24,IF(B97&gt;'Расчет Датчиков'!$A$24,A96+(A97-A96)/(B97-B96)*('Расчет Датчиков'!$A$24-B96),0),0)</f>
        <v>0</v>
      </c>
      <c r="E96" s="8"/>
    </row>
    <row r="97" spans="1:5" ht="12.75">
      <c r="A97" s="7">
        <v>720</v>
      </c>
      <c r="B97" s="3">
        <v>351.3</v>
      </c>
      <c r="C97" s="3">
        <f>IF(A97&lt;='Расчет Датчиков'!$A$18,IF(A98&gt;'Расчет Датчиков'!$A$18,B97+(B98-B97)/(A98-A97)*('Расчет Датчиков'!$A$18-A97),0),0)</f>
        <v>0</v>
      </c>
      <c r="D97" s="3">
        <f>IF(B97&lt;='Расчет Датчиков'!$A$24,IF(B98&gt;'Расчет Датчиков'!$A$24,A97+(A98-A97)/(B98-B97)*('Расчет Датчиков'!$A$24-B97),0),0)</f>
        <v>0</v>
      </c>
      <c r="E97" s="8"/>
    </row>
    <row r="98" spans="1:5" ht="12.75">
      <c r="A98" s="7">
        <v>730</v>
      </c>
      <c r="B98" s="3">
        <v>354.37</v>
      </c>
      <c r="C98" s="3">
        <f>IF(A98&lt;='Расчет Датчиков'!$A$18,IF(A99&gt;'Расчет Датчиков'!$A$18,B98+(B99-B98)/(A99-A98)*('Расчет Датчиков'!$A$18-A98),0),0)</f>
        <v>0</v>
      </c>
      <c r="D98" s="3">
        <f>IF(B98&lt;='Расчет Датчиков'!$A$24,IF(B99&gt;'Расчет Датчиков'!$A$24,A98+(A99-A98)/(B99-B98)*('Расчет Датчиков'!$A$24-B98),0),0)</f>
        <v>0</v>
      </c>
      <c r="E98" s="8"/>
    </row>
    <row r="99" spans="1:5" ht="12.75">
      <c r="A99" s="7">
        <v>740</v>
      </c>
      <c r="B99" s="3">
        <v>357.42</v>
      </c>
      <c r="C99" s="3">
        <f>IF(A99&lt;='Расчет Датчиков'!$A$18,IF(A100&gt;'Расчет Датчиков'!$A$18,B99+(B100-B99)/(A100-A99)*('Расчет Датчиков'!$A$18-A99),0),0)</f>
        <v>0</v>
      </c>
      <c r="D99" s="3">
        <f>IF(B99&lt;='Расчет Датчиков'!$A$24,IF(B100&gt;'Расчет Датчиков'!$A$24,A99+(A100-A99)/(B100-B99)*('Расчет Датчиков'!$A$24-B99),0),0)</f>
        <v>0</v>
      </c>
      <c r="E99" s="8"/>
    </row>
    <row r="100" spans="1:5" ht="12.75">
      <c r="A100" s="7">
        <v>750</v>
      </c>
      <c r="B100" s="3">
        <v>360.47</v>
      </c>
      <c r="C100" s="3">
        <f>IF(A100&lt;='Расчет Датчиков'!$A$18,IF(A101&gt;'Расчет Датчиков'!$A$18,B100+(B101-B100)/(A101-A100)*('Расчет Датчиков'!$A$18-A100),0),0)</f>
        <v>0</v>
      </c>
      <c r="D100" s="3">
        <f>IF(B100&lt;='Расчет Датчиков'!$A$24,IF(B101&gt;'Расчет Датчиков'!$A$24,A100+(A101-A100)/(B101-B100)*('Расчет Датчиков'!$A$24-B100),0),0)</f>
        <v>0</v>
      </c>
      <c r="E100" s="8"/>
    </row>
    <row r="101" spans="1:5" ht="12.75">
      <c r="A101" s="7">
        <v>760</v>
      </c>
      <c r="B101" s="3">
        <v>363.5</v>
      </c>
      <c r="C101" s="3">
        <f>IF(A101&lt;='Расчет Датчиков'!$A$18,IF(A102&gt;'Расчет Датчиков'!$A$18,B101+(B102-B101)/(A102-A101)*('Расчет Датчиков'!$A$18-A101),0),0)</f>
        <v>0</v>
      </c>
      <c r="D101" s="3">
        <f>IF(B101&lt;='Расчет Датчиков'!$A$24,IF(B102&gt;'Расчет Датчиков'!$A$24,A101+(A102-A101)/(B102-B101)*('Расчет Датчиков'!$A$24-B101),0),0)</f>
        <v>0</v>
      </c>
      <c r="E101" s="8"/>
    </row>
    <row r="102" spans="1:5" ht="12.75">
      <c r="A102" s="7">
        <v>770</v>
      </c>
      <c r="B102" s="3">
        <v>366.52</v>
      </c>
      <c r="C102" s="3">
        <f>IF(A102&lt;='Расчет Датчиков'!$A$18,IF(A103&gt;'Расчет Датчиков'!$A$18,B102+(B103-B102)/(A103-A102)*('Расчет Датчиков'!$A$18-A102),0),0)</f>
        <v>0</v>
      </c>
      <c r="D102" s="3">
        <f>IF(B102&lt;='Расчет Датчиков'!$A$24,IF(B103&gt;'Расчет Датчиков'!$A$24,A102+(A103-A102)/(B103-B102)*('Расчет Датчиков'!$A$24-B102),0),0)</f>
        <v>0</v>
      </c>
      <c r="E102" s="8"/>
    </row>
    <row r="103" spans="1:5" ht="12.75">
      <c r="A103" s="7">
        <v>780</v>
      </c>
      <c r="B103" s="3">
        <v>369.53</v>
      </c>
      <c r="C103" s="3">
        <f>IF(A103&lt;='Расчет Датчиков'!$A$18,IF(A104&gt;'Расчет Датчиков'!$A$18,B103+(B104-B103)/(A104-A103)*('Расчет Датчиков'!$A$18-A103),0),0)</f>
        <v>0</v>
      </c>
      <c r="D103" s="3">
        <f>IF(B103&lt;='Расчет Датчиков'!$A$24,IF(B104&gt;'Расчет Датчиков'!$A$24,A103+(A104-A103)/(B104-B103)*('Расчет Датчиков'!$A$24-B103),0),0)</f>
        <v>0</v>
      </c>
      <c r="E103" s="8"/>
    </row>
    <row r="104" spans="1:5" ht="12.75">
      <c r="A104" s="7">
        <v>790</v>
      </c>
      <c r="B104" s="3">
        <v>372.52</v>
      </c>
      <c r="C104" s="3">
        <f>IF(A104&lt;='Расчет Датчиков'!$A$18,IF(A105&gt;'Расчет Датчиков'!$A$18,B104+(B105-B104)/(A105-A104)*('Расчет Датчиков'!$A$18-A104),0),0)</f>
        <v>0</v>
      </c>
      <c r="D104" s="3">
        <f>IF(B104&lt;='Расчет Датчиков'!$A$24,IF(B105&gt;'Расчет Датчиков'!$A$24,A104+(A105-A104)/(B105-B104)*('Расчет Датчиков'!$A$24-B104),0),0)</f>
        <v>0</v>
      </c>
      <c r="E104" s="8"/>
    </row>
    <row r="105" spans="1:5" ht="12.75">
      <c r="A105" s="7">
        <v>800</v>
      </c>
      <c r="B105" s="3">
        <v>375.51</v>
      </c>
      <c r="C105" s="3">
        <f>IF(A105&lt;='Расчет Датчиков'!$A$18,IF(A106&gt;'Расчет Датчиков'!$A$18,B105+(B106-B105)/(A106-A105)*('Расчет Датчиков'!$A$18-A105),0),0)</f>
        <v>0</v>
      </c>
      <c r="D105" s="3">
        <f>IF(B105&lt;='Расчет Датчиков'!$A$24,IF(B106&gt;'Расчет Датчиков'!$A$24,A105+(A106-A105)/(B106-B105)*('Расчет Датчиков'!$A$24-B105),0),0)</f>
        <v>0</v>
      </c>
      <c r="E105" s="8"/>
    </row>
    <row r="106" spans="1:5" ht="12.75">
      <c r="A106" s="7">
        <v>810</v>
      </c>
      <c r="B106" s="3">
        <v>378.48</v>
      </c>
      <c r="C106" s="3">
        <f>IF(A106&lt;='Расчет Датчиков'!$A$18,IF(A107&gt;'Расчет Датчиков'!$A$18,B106+(B107-B106)/(A107-A106)*('Расчет Датчиков'!$A$18-A106),0),0)</f>
        <v>0</v>
      </c>
      <c r="D106" s="3">
        <f>IF(B106&lt;='Расчет Датчиков'!$A$24,IF(B107&gt;'Расчет Датчиков'!$A$24,A106+(A107-A106)/(B107-B106)*('Расчет Датчиков'!$A$24-B106),0),0)</f>
        <v>0</v>
      </c>
      <c r="E106" s="8"/>
    </row>
    <row r="107" spans="1:5" ht="12.75">
      <c r="A107" s="7">
        <v>820</v>
      </c>
      <c r="B107" s="3">
        <v>381.45</v>
      </c>
      <c r="C107" s="3">
        <f>IF(A107&lt;='Расчет Датчиков'!$A$18,IF(A108&gt;'Расчет Датчиков'!$A$18,B107+(B108-B107)/(A108-A107)*('Расчет Датчиков'!$A$18-A107),0),0)</f>
        <v>0</v>
      </c>
      <c r="D107" s="3">
        <f>IF(B107&lt;='Расчет Датчиков'!$A$24,IF(B108&gt;'Расчет Датчиков'!$A$24,A107+(A108-A107)/(B108-B107)*('Расчет Датчиков'!$A$24-B107),0),0)</f>
        <v>0</v>
      </c>
      <c r="E107" s="8"/>
    </row>
    <row r="108" spans="1:5" ht="12.75">
      <c r="A108" s="7">
        <v>830</v>
      </c>
      <c r="B108" s="3">
        <v>384.4</v>
      </c>
      <c r="C108" s="3">
        <f>IF(A108&lt;='Расчет Датчиков'!$A$18,IF(A109&gt;'Расчет Датчиков'!$A$18,B108+(B109-B108)/(A109-A108)*('Расчет Датчиков'!$A$18-A108),0),0)</f>
        <v>0</v>
      </c>
      <c r="D108" s="3">
        <f>IF(B108&lt;='Расчет Датчиков'!$A$24,IF(B109&gt;'Расчет Датчиков'!$A$24,A108+(A109-A108)/(B109-B108)*('Расчет Датчиков'!$A$24-B108),0),0)</f>
        <v>0</v>
      </c>
      <c r="E108" s="8"/>
    </row>
    <row r="109" spans="1:5" ht="12.75">
      <c r="A109" s="7">
        <v>840</v>
      </c>
      <c r="B109" s="3">
        <v>387.34</v>
      </c>
      <c r="C109" s="3">
        <f>IF(A109&lt;='Расчет Датчиков'!$A$18,IF(A110&gt;'Расчет Датчиков'!$A$18,B109+(B110-B109)/(A110-A109)*('Расчет Датчиков'!$A$18-A109),0),0)</f>
        <v>0</v>
      </c>
      <c r="D109" s="3">
        <f>IF(B109&lt;='Расчет Датчиков'!$A$24,IF(B110&gt;'Расчет Датчиков'!$A$24,A109+(A110-A109)/(B110-B109)*('Расчет Датчиков'!$A$24-B109),0),0)</f>
        <v>0</v>
      </c>
      <c r="E109" s="8"/>
    </row>
    <row r="110" spans="1:5" ht="12.75">
      <c r="A110" s="7">
        <v>850</v>
      </c>
      <c r="B110" s="3">
        <v>390.26</v>
      </c>
      <c r="C110" s="3">
        <f>IF(A110&lt;='Расчет Датчиков'!$A$18,IF(A111&gt;'Расчет Датчиков'!$A$18,B110+(B111-B110)/(A111-A110)*('Расчет Датчиков'!$A$18-A110),0),0)</f>
        <v>0</v>
      </c>
      <c r="D110" s="3">
        <f>IF(B110&lt;='Расчет Датчиков'!$A$24,IF(B111&gt;'Расчет Датчиков'!$A$24,A110+(A111-A110)/(B111-B110)*('Расчет Датчиков'!$A$24-B110),0),0)</f>
        <v>0</v>
      </c>
      <c r="E110" s="8"/>
    </row>
    <row r="111" spans="1:5" ht="12.75">
      <c r="A111" s="7">
        <v>850.0001</v>
      </c>
      <c r="B111" s="3">
        <v>390.26001</v>
      </c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25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-50</v>
      </c>
      <c r="B5" s="3">
        <v>743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IF(B5&lt;='Расчет Датчиков'!$A$24,IF(B6&gt;'Расчет Датчиков'!$A$24,A5+(A6-A5)/(B6-B5)*('Расчет Датчиков'!$A$24-B5),0),0)</f>
        <v>0</v>
      </c>
      <c r="E5" s="8"/>
    </row>
    <row r="6" spans="1:5" ht="12.75">
      <c r="A6" s="7">
        <v>-45</v>
      </c>
      <c r="B6" s="3">
        <v>767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IF(B6&lt;='Расчет Датчиков'!$A$24,IF(B7&gt;'Расчет Датчиков'!$A$24,A6+(A7-A6)/(B7-B6)*('Расчет Датчиков'!$A$24-B6),0),0)</f>
        <v>0</v>
      </c>
      <c r="E6" s="8"/>
    </row>
    <row r="7" spans="1:5" ht="12.75">
      <c r="A7" s="7">
        <v>-40</v>
      </c>
      <c r="B7" s="3">
        <v>791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IF(B7&lt;='Расчет Датчиков'!$A$24,IF(B8&gt;'Расчет Датчиков'!$A$24,A7+(A8-A7)/(B8-B7)*('Расчет Датчиков'!$A$24-B7),0),0)</f>
        <v>0</v>
      </c>
      <c r="E7" s="8"/>
    </row>
    <row r="8" spans="1:5" ht="12.75">
      <c r="A8" s="7">
        <v>-35</v>
      </c>
      <c r="B8" s="3">
        <v>816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IF(B8&lt;='Расчет Датчиков'!$A$24,IF(B9&gt;'Расчет Датчиков'!$A$24,A8+(A9-A8)/(B9-B8)*('Расчет Датчиков'!$A$24-B8),0),0)</f>
        <v>0</v>
      </c>
      <c r="E8" s="8"/>
    </row>
    <row r="9" spans="1:5" ht="12.75">
      <c r="A9" s="7">
        <v>-30</v>
      </c>
      <c r="B9" s="3">
        <v>842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IF(B9&lt;='Расчет Датчиков'!$A$24,IF(B10&gt;'Расчет Датчиков'!$A$24,A9+(A10-A9)/(B10-B9)*('Расчет Датчиков'!$A$24-B9),0),0)</f>
        <v>0</v>
      </c>
      <c r="E9" s="8"/>
    </row>
    <row r="10" spans="1:5" ht="12.75">
      <c r="A10" s="7">
        <v>-25</v>
      </c>
      <c r="B10" s="3">
        <v>867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IF(B10&lt;='Расчет Датчиков'!$A$24,IF(B11&gt;'Расчет Датчиков'!$A$24,A10+(A11-A10)/(B11-B10)*('Расчет Датчиков'!$A$24-B10),0),0)</f>
        <v>0</v>
      </c>
      <c r="E10" s="8"/>
    </row>
    <row r="11" spans="1:5" ht="12.75">
      <c r="A11" s="7">
        <v>-20</v>
      </c>
      <c r="B11" s="3">
        <v>893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IF(B11&lt;='Расчет Датчиков'!$A$24,IF(B12&gt;'Расчет Датчиков'!$A$24,A11+(A12-A11)/(B12-B11)*('Расчет Датчиков'!$A$24-B11),0),0)</f>
        <v>0</v>
      </c>
      <c r="E11" s="8"/>
    </row>
    <row r="12" spans="1:5" ht="12.75">
      <c r="A12" s="7">
        <v>-15</v>
      </c>
      <c r="B12" s="3">
        <v>919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IF(B12&lt;='Расчет Датчиков'!$A$24,IF(B13&gt;'Расчет Датчиков'!$A$24,A12+(A13-A12)/(B13-B12)*('Расчет Датчиков'!$A$24-B12),0),0)</f>
        <v>0</v>
      </c>
      <c r="E12" s="8"/>
    </row>
    <row r="13" spans="1:5" ht="12.75">
      <c r="A13" s="7">
        <v>-10</v>
      </c>
      <c r="B13" s="3">
        <v>946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IF(B13&lt;='Расчет Датчиков'!$A$24,IF(B14&gt;'Расчет Датчиков'!$A$24,A13+(A14-A13)/(B14-B13)*('Расчет Датчиков'!$A$24-B13),0),0)</f>
        <v>0</v>
      </c>
      <c r="E13" s="8"/>
    </row>
    <row r="14" spans="1:5" ht="12.75">
      <c r="A14" s="7">
        <v>-5</v>
      </c>
      <c r="B14" s="3">
        <v>973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IF(B14&lt;='Расчет Датчиков'!$A$24,IF(B15&gt;'Расчет Датчиков'!$A$24,A14+(A15-A14)/(B15-B14)*('Расчет Датчиков'!$A$24-B14),0),0)</f>
        <v>0</v>
      </c>
      <c r="E14" s="8"/>
    </row>
    <row r="15" spans="1:5" ht="12.75">
      <c r="A15" s="7">
        <v>0</v>
      </c>
      <c r="B15" s="3">
        <v>1000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IF(B15&lt;='Расчет Датчиков'!$A$24,IF(B16&gt;'Расчет Датчиков'!$A$24,A15+(A16-A15)/(B16-B15)*('Расчет Датчиков'!$A$24-B15),0),0)</f>
        <v>0</v>
      </c>
      <c r="E15" s="8"/>
    </row>
    <row r="16" spans="1:5" ht="12.75">
      <c r="A16" s="7">
        <v>5</v>
      </c>
      <c r="B16" s="3">
        <v>1028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IF(B16&lt;='Расчет Датчиков'!$A$24,IF(B17&gt;'Расчет Датчиков'!$A$24,A16+(A17-A16)/(B17-B16)*('Расчет Датчиков'!$A$24-B16),0),0)</f>
        <v>0</v>
      </c>
      <c r="E16" s="8"/>
    </row>
    <row r="17" spans="1:5" ht="12.75">
      <c r="A17" s="7">
        <v>10</v>
      </c>
      <c r="B17" s="3">
        <v>1056</v>
      </c>
      <c r="C17" s="3">
        <f>IF(A17&lt;='Расчет Датчиков'!$A$18,IF(A18&gt;'Расчет Датчиков'!$A$18,B17+(B18-B17)/(A18-A17)*('Расчет Датчиков'!$A$18-A17),0),0)</f>
        <v>1067.2</v>
      </c>
      <c r="D17" s="3">
        <f>IF(B17&lt;='Расчет Датчиков'!$A$24,IF(B18&gt;'Расчет Датчиков'!$A$24,A17+(A18-A17)/(B18-B17)*('Расчет Датчиков'!$A$24-B17),0),0)</f>
        <v>0</v>
      </c>
      <c r="E17" s="8"/>
    </row>
    <row r="18" spans="1:5" ht="12.75">
      <c r="A18" s="7">
        <v>15</v>
      </c>
      <c r="B18" s="3">
        <v>1084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IF(B18&lt;='Расчет Датчиков'!$A$24,IF(B19&gt;'Расчет Датчиков'!$A$24,A18+(A19-A18)/(B19-B18)*('Расчет Датчиков'!$A$24-B18),0),0)</f>
        <v>0</v>
      </c>
      <c r="E18" s="8"/>
    </row>
    <row r="19" spans="1:5" ht="12.75">
      <c r="A19" s="7">
        <v>20</v>
      </c>
      <c r="B19" s="3">
        <v>1112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IF(B19&lt;='Расчет Датчиков'!$A$24,IF(B20&gt;'Расчет Датчиков'!$A$24,A19+(A20-A19)/(B20-B19)*('Расчет Датчиков'!$A$24-B19),0),0)</f>
        <v>0</v>
      </c>
      <c r="E19" s="8"/>
    </row>
    <row r="20" spans="1:5" ht="12.75">
      <c r="A20" s="7">
        <v>21</v>
      </c>
      <c r="B20" s="3">
        <v>1118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IF(B20&lt;='Расчет Датчиков'!$A$24,IF(B21&gt;'Расчет Датчиков'!$A$24,A20+(A21-A20)/(B21-B20)*('Расчет Датчиков'!$A$24-B20),0),0)</f>
        <v>0</v>
      </c>
      <c r="E20" s="8"/>
    </row>
    <row r="21" spans="1:5" ht="12.75">
      <c r="A21" s="7">
        <v>22</v>
      </c>
      <c r="B21" s="3">
        <v>1124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IF(B21&lt;='Расчет Датчиков'!$A$24,IF(B22&gt;'Расчет Датчиков'!$A$24,A21+(A22-A21)/(B22-B21)*('Расчет Датчиков'!$A$24-B21),0),0)</f>
        <v>0</v>
      </c>
      <c r="E21" s="8"/>
    </row>
    <row r="22" spans="1:5" ht="12.75">
      <c r="A22" s="7">
        <v>23</v>
      </c>
      <c r="B22" s="3">
        <v>1130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IF(B22&lt;='Расчет Датчиков'!$A$24,IF(B23&gt;'Расчет Датчиков'!$A$24,A22+(A23-A22)/(B23-B22)*('Расчет Датчиков'!$A$24-B22),0),0)</f>
        <v>0</v>
      </c>
      <c r="E22" s="8"/>
    </row>
    <row r="23" spans="1:5" ht="12.75">
      <c r="A23" s="7">
        <v>24</v>
      </c>
      <c r="B23" s="3">
        <v>1136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IF(B23&lt;='Расчет Датчиков'!$A$24,IF(B24&gt;'Расчет Датчиков'!$A$24,A23+(A24-A23)/(B24-B23)*('Расчет Датчиков'!$A$24-B23),0),0)</f>
        <v>0</v>
      </c>
      <c r="E23" s="8"/>
    </row>
    <row r="24" spans="1:8" ht="12.75">
      <c r="A24" s="7">
        <v>25</v>
      </c>
      <c r="B24" s="3">
        <v>1141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IF(B24&lt;='Расчет Датчиков'!$A$24,IF(B25&gt;'Расчет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26</v>
      </c>
      <c r="B25" s="3">
        <v>1147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IF(B25&lt;='Расчет Датчиков'!$A$24,IF(B26&gt;'Расчет Датчиков'!$A$24,A25+(A26-A25)/(B26-B25)*('Расчет Датчиков'!$A$24-B25),0),0)</f>
        <v>0</v>
      </c>
      <c r="E25" s="8"/>
    </row>
    <row r="26" spans="1:5" ht="12.75">
      <c r="A26" s="7">
        <v>27</v>
      </c>
      <c r="B26" s="3">
        <v>1153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IF(B26&lt;='Расчет Датчиков'!$A$24,IF(B27&gt;'Расчет Датчиков'!$A$24,A26+(A27-A26)/(B27-B26)*('Расчет Датчиков'!$A$24-B26),0),0)</f>
        <v>0</v>
      </c>
      <c r="E26" s="8"/>
    </row>
    <row r="27" spans="1:5" ht="12.75">
      <c r="A27" s="7">
        <v>28</v>
      </c>
      <c r="B27" s="3">
        <v>1159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IF(B27&lt;='Расчет Датчиков'!$A$24,IF(B28&gt;'Расчет Датчиков'!$A$24,A27+(A28-A27)/(B28-B27)*('Расчет Датчиков'!$A$24-B27),0),0)</f>
        <v>0</v>
      </c>
      <c r="E27" s="8"/>
    </row>
    <row r="28" spans="1:5" ht="12.75">
      <c r="A28" s="7">
        <v>29</v>
      </c>
      <c r="B28" s="3">
        <v>1165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IF(B28&lt;='Расчет Датчиков'!$A$24,IF(B29&gt;'Расчет Датчиков'!$A$24,A28+(A29-A28)/(B29-B28)*('Расчет Датчиков'!$A$24-B28),0),0)</f>
        <v>0</v>
      </c>
      <c r="E28" s="8"/>
    </row>
    <row r="29" spans="1:5" ht="12.75">
      <c r="A29" s="7">
        <v>30</v>
      </c>
      <c r="B29" s="3">
        <v>1171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IF(B29&lt;='Расчет Датчиков'!$A$24,IF(B30&gt;'Расчет Датчиков'!$A$24,A29+(A30-A29)/(B30-B29)*('Расчет Датчиков'!$A$24-B29),0),0)</f>
        <v>0</v>
      </c>
      <c r="E29" s="8"/>
    </row>
    <row r="30" spans="1:5" ht="12.75">
      <c r="A30" s="7">
        <v>35</v>
      </c>
      <c r="B30" s="3">
        <v>1200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IF(B30&lt;='Расчет Датчиков'!$A$24,IF(B31&gt;'Расчет Датчиков'!$A$24,A30+(A31-A30)/(B31-B30)*('Расчет Датчиков'!$A$24-B30),0),0)</f>
        <v>0</v>
      </c>
      <c r="E30" s="8"/>
    </row>
    <row r="31" spans="1:5" ht="12.75">
      <c r="A31" s="7">
        <v>40</v>
      </c>
      <c r="B31" s="3">
        <v>1230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IF(B31&lt;='Расчет Датчиков'!$A$24,IF(B32&gt;'Расчет Датчиков'!$A$24,A31+(A32-A31)/(B32-B31)*('Расчет Датчиков'!$A$24-B31),0),0)</f>
        <v>0</v>
      </c>
      <c r="E31" s="8"/>
    </row>
    <row r="32" spans="1:5" ht="12.75">
      <c r="A32" s="7">
        <v>45</v>
      </c>
      <c r="B32" s="3">
        <v>1260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IF(B32&lt;='Расчет Датчиков'!$A$24,IF(B33&gt;'Расчет Датчиков'!$A$24,A32+(A33-A32)/(B33-B32)*('Расчет Датчиков'!$A$24-B32),0),0)</f>
        <v>0</v>
      </c>
      <c r="E32" s="8"/>
    </row>
    <row r="33" spans="1:5" ht="12.75">
      <c r="A33" s="7">
        <v>50</v>
      </c>
      <c r="B33" s="3">
        <v>1291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IF(B33&lt;='Расчет Датчиков'!$A$24,IF(B34&gt;'Расчет Датчиков'!$A$24,A33+(A34-A33)/(B34-B33)*('Расчет Датчиков'!$A$24-B33),0),0)</f>
        <v>0</v>
      </c>
      <c r="E33" s="8"/>
    </row>
    <row r="34" spans="1:5" ht="12.75">
      <c r="A34" s="7">
        <v>55</v>
      </c>
      <c r="B34" s="3">
        <v>1322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IF(B34&lt;='Расчет Датчиков'!$A$24,IF(B35&gt;'Расчет Датчиков'!$A$24,A34+(A35-A34)/(B35-B34)*('Расчет Датчиков'!$A$24-B34),0),0)</f>
        <v>0</v>
      </c>
      <c r="E34" s="8"/>
    </row>
    <row r="35" spans="1:5" ht="12.75">
      <c r="A35" s="7">
        <v>60</v>
      </c>
      <c r="B35" s="3">
        <v>1353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IF(B35&lt;='Расчет Датчиков'!$A$24,IF(B36&gt;'Расчет Датчиков'!$A$24,A35+(A36-A35)/(B36-B35)*('Расчет Датчиков'!$A$24-B35),0),0)</f>
        <v>0</v>
      </c>
      <c r="E35" s="8"/>
    </row>
    <row r="36" spans="1:5" ht="12.75">
      <c r="A36" s="7">
        <v>65</v>
      </c>
      <c r="B36" s="3">
        <v>1385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IF(B36&lt;='Расчет Датчиков'!$A$24,IF(B37&gt;'Расчет Датчиков'!$A$24,A36+(A37-A36)/(B37-B36)*('Расчет Датчиков'!$A$24-B36),0),0)</f>
        <v>0</v>
      </c>
      <c r="E36" s="8"/>
    </row>
    <row r="37" spans="1:5" ht="12.75">
      <c r="A37" s="7">
        <v>70</v>
      </c>
      <c r="B37" s="3">
        <v>1417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IF(B37&lt;='Расчет Датчиков'!$A$24,IF(B38&gt;'Расчет Датчиков'!$A$24,A37+(A38-A37)/(B38-B37)*('Расчет Датчиков'!$A$24-B37),0),0)</f>
        <v>0</v>
      </c>
      <c r="E37" s="8"/>
    </row>
    <row r="38" spans="1:5" ht="12.75">
      <c r="A38" s="7">
        <v>75</v>
      </c>
      <c r="B38" s="3">
        <v>1450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IF(B38&lt;='Расчет Датчиков'!$A$24,IF(B39&gt;'Расчет Датчиков'!$A$24,A38+(A39-A38)/(B39-B38)*('Расчет Датчиков'!$A$24-B38),0),0)</f>
        <v>0</v>
      </c>
      <c r="E38" s="8"/>
    </row>
    <row r="39" spans="1:5" ht="12.75">
      <c r="A39" s="7">
        <v>80</v>
      </c>
      <c r="B39" s="3">
        <v>1483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IF(B39&lt;='Расчет Датчиков'!$A$24,IF(B40&gt;'Расчет Датчиков'!$A$24,A39+(A40-A39)/(B40-B39)*('Расчет Датчиков'!$A$24-B39),0),0)</f>
        <v>0</v>
      </c>
      <c r="E39" s="8"/>
    </row>
    <row r="40" spans="1:5" ht="12.75">
      <c r="A40" s="7">
        <v>85</v>
      </c>
      <c r="B40" s="3">
        <v>1516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IF(B40&lt;='Расчет Датчиков'!$A$24,IF(B41&gt;'Расчет Датчиков'!$A$24,A40+(A41-A40)/(B41-B40)*('Расчет Датчиков'!$A$24-B40),0),0)</f>
        <v>0</v>
      </c>
      <c r="E40" s="8"/>
    </row>
    <row r="41" spans="1:5" ht="12.75">
      <c r="A41" s="7">
        <v>90</v>
      </c>
      <c r="B41" s="3">
        <v>1549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IF(B41&lt;='Расчет Датчиков'!$A$24,IF(B42&gt;'Расчет Датчиков'!$A$24,A41+(A42-A41)/(B42-B41)*('Расчет Датчиков'!$A$24-B41),0),0)</f>
        <v>0</v>
      </c>
      <c r="E41" s="8"/>
    </row>
    <row r="42" spans="1:5" ht="12.75">
      <c r="A42" s="7">
        <v>95</v>
      </c>
      <c r="B42" s="3">
        <v>1583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IF(B42&lt;='Расчет Датчиков'!$A$24,IF(B43&gt;'Расчет Датчиков'!$A$24,A42+(A43-A42)/(B43-B42)*('Расчет Датчиков'!$A$24-B42),0),0)</f>
        <v>0</v>
      </c>
      <c r="E42" s="8"/>
    </row>
    <row r="43" spans="1:5" ht="12.75">
      <c r="A43" s="7">
        <v>100</v>
      </c>
      <c r="B43" s="3">
        <v>1618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IF(B43&lt;='Расчет Датчиков'!$A$24,IF(B44&gt;'Расчет Датчиков'!$A$24,A43+(A44-A43)/(B44-B43)*('Расчет Датчиков'!$A$24-B43),0),0)</f>
        <v>0</v>
      </c>
      <c r="E43" s="8"/>
    </row>
    <row r="44" spans="1:5" ht="12.75">
      <c r="A44" s="7">
        <v>110</v>
      </c>
      <c r="B44" s="3">
        <v>1688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IF(B44&lt;='Расчет Датчиков'!$A$24,IF(B45&gt;'Расчет Датчиков'!$A$24,A44+(A45-A44)/(B45-B44)*('Расчет Датчиков'!$A$24-B44),0),0)</f>
        <v>0</v>
      </c>
      <c r="E44" s="8"/>
    </row>
    <row r="45" spans="1:5" ht="12.75">
      <c r="A45" s="7">
        <v>120</v>
      </c>
      <c r="B45" s="3">
        <v>1760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IF(B45&lt;='Расчет Датчиков'!$A$24,IF(B46&gt;'Расчет Датчиков'!$A$24,A45+(A46-A45)/(B46-B45)*('Расчет Датчиков'!$A$24-B45),0),0)</f>
        <v>0</v>
      </c>
      <c r="E45" s="8"/>
    </row>
    <row r="46" spans="1:5" ht="12.75">
      <c r="A46" s="7">
        <v>130</v>
      </c>
      <c r="B46" s="3">
        <v>1833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IF(B46&lt;='Расчет Датчиков'!$A$24,IF(B47&gt;'Расчет Датчиков'!$A$24,A46+(A47-A46)/(B47-B46)*('Расчет Датчиков'!$A$24-B46),0),0)</f>
        <v>0</v>
      </c>
      <c r="E46" s="8"/>
    </row>
    <row r="47" spans="1:5" ht="12.75">
      <c r="A47" s="7">
        <v>140</v>
      </c>
      <c r="B47" s="3">
        <v>1909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IF(B47&lt;='Расчет Датчиков'!$A$24,IF(B48&gt;'Расчет Датчиков'!$A$24,A47+(A48-A47)/(B48-B47)*('Расчет Датчиков'!$A$24-B47),0),0)</f>
        <v>0</v>
      </c>
      <c r="E47" s="8"/>
    </row>
    <row r="48" spans="1:5" ht="12.75">
      <c r="A48" s="7">
        <v>150</v>
      </c>
      <c r="B48" s="3">
        <v>1987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IF(B48&lt;='Расчет Датчиков'!$A$24,IF(B49&gt;'Расчет Датчиков'!$A$24,A48+(A49-A48)/(B49-B48)*('Расчет Датчиков'!$A$24-B48),0),0)</f>
        <v>0</v>
      </c>
      <c r="E48" s="8"/>
    </row>
    <row r="49" spans="1:5" ht="12.75">
      <c r="A49" s="7">
        <v>150.00001</v>
      </c>
      <c r="B49" s="3"/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 Finland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 Pinomäki</dc:creator>
  <cp:keywords/>
  <dc:description>TAC RU revised</dc:description>
  <cp:lastModifiedBy>vasiliyma</cp:lastModifiedBy>
  <cp:lastPrinted>2003-02-13T13:14:35Z</cp:lastPrinted>
  <dcterms:created xsi:type="dcterms:W3CDTF">2003-02-12T12:05:05Z</dcterms:created>
  <dcterms:modified xsi:type="dcterms:W3CDTF">2009-09-28T16:51:01Z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